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734\"/>
    </mc:Choice>
  </mc:AlternateContent>
  <xr:revisionPtr revIDLastSave="0" documentId="8_{A650B729-CCE0-4300-BFA6-A597710E91F6}" xr6:coauthVersionLast="45" xr6:coauthVersionMax="45" xr10:uidLastSave="{00000000-0000-0000-0000-000000000000}"/>
  <bookViews>
    <workbookView xWindow="-120" yWindow="-120" windowWidth="15600" windowHeight="11760" tabRatio="616" xr2:uid="{00000000-000D-0000-FFFF-FFFF00000000}"/>
  </bookViews>
  <sheets>
    <sheet name="English" sheetId="3" r:id="rId1"/>
    <sheet name="Deutsch" sheetId="4" r:id="rId2"/>
  </sheets>
  <definedNames>
    <definedName name="_xlnm.Print_Area" localSheetId="0">English!$A$1:$R$43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3" l="1"/>
  <c r="H30" i="3"/>
  <c r="H31" i="3"/>
  <c r="H32" i="3"/>
  <c r="G34" i="3"/>
  <c r="G35" i="3"/>
  <c r="D1" i="3"/>
  <c r="A44" i="3"/>
  <c r="D3" i="3"/>
  <c r="A3" i="3"/>
  <c r="A1" i="3"/>
  <c r="D3" i="4"/>
  <c r="A3" i="4"/>
  <c r="A1" i="4"/>
  <c r="A84" i="4"/>
  <c r="I77" i="4"/>
  <c r="I76" i="4"/>
  <c r="K79" i="4"/>
  <c r="J79" i="4"/>
  <c r="I79" i="4"/>
  <c r="G79" i="4"/>
  <c r="F79" i="4"/>
  <c r="F78" i="4"/>
  <c r="D78" i="4"/>
  <c r="L76" i="4"/>
  <c r="G35" i="4"/>
  <c r="H35" i="4"/>
  <c r="G36" i="4"/>
  <c r="H34" i="4"/>
  <c r="H33" i="4"/>
  <c r="F9" i="4"/>
  <c r="O9" i="4"/>
  <c r="E9" i="4"/>
  <c r="N9" i="4"/>
  <c r="P9" i="4"/>
  <c r="D9" i="4"/>
  <c r="M9" i="4"/>
  <c r="C9" i="4"/>
  <c r="L9" i="4"/>
  <c r="B9" i="4"/>
  <c r="K9" i="4"/>
  <c r="R8" i="4"/>
  <c r="J8" i="4"/>
  <c r="I8" i="4"/>
  <c r="A8" i="4"/>
  <c r="R6" i="4"/>
  <c r="O6" i="4"/>
  <c r="N6" i="4"/>
  <c r="M6" i="4"/>
  <c r="K6" i="4"/>
  <c r="J6" i="4"/>
  <c r="I6" i="4"/>
  <c r="G6" i="4"/>
  <c r="C6" i="4"/>
  <c r="O5" i="4"/>
  <c r="M5" i="4"/>
  <c r="J5" i="4"/>
  <c r="G5" i="4"/>
  <c r="C5" i="4"/>
  <c r="M4" i="4"/>
  <c r="J4" i="4"/>
  <c r="G8" i="4"/>
  <c r="P8" i="4"/>
  <c r="G4" i="4"/>
  <c r="C8" i="4"/>
  <c r="L8" i="4"/>
  <c r="E4" i="4"/>
  <c r="B8" i="4"/>
  <c r="K8" i="4"/>
  <c r="K1" i="4"/>
  <c r="D1" i="4"/>
  <c r="F78" i="3"/>
  <c r="D78" i="3"/>
  <c r="F79" i="3"/>
  <c r="G79" i="3"/>
  <c r="K79" i="3"/>
  <c r="J79" i="3"/>
  <c r="I79" i="3"/>
  <c r="M5" i="3"/>
  <c r="I6" i="3"/>
  <c r="I8" i="3"/>
  <c r="R8" i="3"/>
  <c r="R6" i="3"/>
  <c r="K6" i="3"/>
  <c r="J5" i="3"/>
  <c r="M6" i="3"/>
  <c r="J6" i="3"/>
  <c r="G6" i="3"/>
  <c r="G5" i="3"/>
  <c r="B9" i="3"/>
  <c r="K9" i="3"/>
  <c r="F9" i="3"/>
  <c r="Q9" i="3" s="1"/>
  <c r="H9" i="3"/>
  <c r="O9" i="3"/>
  <c r="E9" i="3"/>
  <c r="G9" i="3"/>
  <c r="D9" i="3"/>
  <c r="M9" i="3"/>
  <c r="C9" i="3"/>
  <c r="L9" i="3"/>
  <c r="N6" i="3"/>
  <c r="O6" i="3"/>
  <c r="O5" i="3"/>
  <c r="M4" i="3"/>
  <c r="J4" i="3"/>
  <c r="G4" i="3"/>
  <c r="C8" i="3"/>
  <c r="L8" i="3"/>
  <c r="C6" i="3"/>
  <c r="C5" i="3"/>
  <c r="E4" i="3"/>
  <c r="B8" i="3"/>
  <c r="K8" i="3"/>
  <c r="J8" i="3"/>
  <c r="A8" i="3"/>
  <c r="A82" i="3"/>
  <c r="A83" i="3"/>
  <c r="A84" i="3"/>
  <c r="A85" i="3"/>
  <c r="A81" i="3"/>
  <c r="F77" i="3" s="1"/>
  <c r="K5" i="3" s="1"/>
  <c r="G8" i="3"/>
  <c r="P8" i="3"/>
  <c r="H33" i="3"/>
  <c r="L76" i="3"/>
  <c r="K1" i="3"/>
  <c r="G9" i="4"/>
  <c r="D77" i="4"/>
  <c r="I5" i="4"/>
  <c r="J77" i="4"/>
  <c r="J76" i="4"/>
  <c r="E77" i="4"/>
  <c r="E76" i="4"/>
  <c r="L24" i="4"/>
  <c r="M24" i="4"/>
  <c r="F77" i="4"/>
  <c r="K5" i="4"/>
  <c r="K77" i="4"/>
  <c r="P6" i="4"/>
  <c r="K76" i="4"/>
  <c r="L10" i="4"/>
  <c r="M10" i="4"/>
  <c r="C29" i="4"/>
  <c r="D29" i="4"/>
  <c r="L13" i="4"/>
  <c r="M13" i="4"/>
  <c r="H35" i="3"/>
  <c r="G36" i="3"/>
  <c r="H34" i="3"/>
  <c r="H36" i="3"/>
  <c r="G37" i="3"/>
  <c r="G38" i="3"/>
  <c r="H38" i="3"/>
  <c r="H37" i="3"/>
  <c r="P5" i="4"/>
  <c r="I28" i="4"/>
  <c r="I14" i="4"/>
  <c r="I10" i="4"/>
  <c r="I43" i="4"/>
  <c r="R10" i="4"/>
  <c r="R11" i="4"/>
  <c r="R12" i="4"/>
  <c r="R13" i="4"/>
  <c r="R14" i="4"/>
  <c r="R15" i="4"/>
  <c r="R16" i="4"/>
  <c r="R17" i="4"/>
  <c r="R18" i="4"/>
  <c r="R19" i="4"/>
  <c r="I42" i="4"/>
  <c r="I41" i="4"/>
  <c r="I26" i="4"/>
  <c r="I32" i="4"/>
  <c r="I40" i="4"/>
  <c r="I19" i="4"/>
  <c r="I22" i="4"/>
  <c r="I39" i="4"/>
  <c r="I31" i="4"/>
  <c r="I11" i="4"/>
  <c r="I12" i="4"/>
  <c r="I18" i="4"/>
  <c r="I27" i="4"/>
  <c r="I30" i="4"/>
  <c r="I24" i="4"/>
  <c r="I25" i="4"/>
  <c r="I15" i="4"/>
  <c r="I23" i="4"/>
  <c r="I20" i="4"/>
  <c r="I37" i="4"/>
  <c r="I29" i="4"/>
  <c r="I21" i="4"/>
  <c r="I33" i="4"/>
  <c r="I34" i="4"/>
  <c r="I36" i="4"/>
  <c r="I35" i="4"/>
  <c r="I38" i="4"/>
  <c r="I16" i="4"/>
  <c r="I13" i="4"/>
  <c r="I17" i="4"/>
  <c r="I77" i="3"/>
  <c r="G39" i="3"/>
  <c r="C42" i="4"/>
  <c r="D42" i="4"/>
  <c r="L32" i="4"/>
  <c r="M32" i="4"/>
  <c r="C41" i="4"/>
  <c r="D41" i="4"/>
  <c r="C15" i="4"/>
  <c r="D15" i="4"/>
  <c r="C18" i="4"/>
  <c r="D18" i="4"/>
  <c r="L19" i="4"/>
  <c r="M19" i="4"/>
  <c r="L11" i="4"/>
  <c r="M11" i="4"/>
  <c r="L29" i="4"/>
  <c r="M29" i="4"/>
  <c r="L30" i="4"/>
  <c r="M30" i="4"/>
  <c r="C34" i="4"/>
  <c r="D34" i="4"/>
  <c r="C17" i="4"/>
  <c r="D17" i="4"/>
  <c r="L27" i="4"/>
  <c r="M27" i="4"/>
  <c r="L36" i="4"/>
  <c r="L21" i="4"/>
  <c r="M21" i="4"/>
  <c r="L34" i="4"/>
  <c r="M34" i="4"/>
  <c r="C36" i="4"/>
  <c r="D36" i="4"/>
  <c r="C31" i="4"/>
  <c r="D31" i="4"/>
  <c r="C23" i="4"/>
  <c r="D23" i="4"/>
  <c r="C33" i="4"/>
  <c r="D33" i="4"/>
  <c r="C24" i="4"/>
  <c r="D24" i="4"/>
  <c r="C37" i="4"/>
  <c r="D37" i="4"/>
  <c r="L28" i="4"/>
  <c r="M28" i="4"/>
  <c r="C26" i="4"/>
  <c r="D26" i="4"/>
  <c r="L17" i="4"/>
  <c r="M17" i="4"/>
  <c r="L31" i="4"/>
  <c r="M31" i="4"/>
  <c r="L16" i="4"/>
  <c r="M16" i="4"/>
  <c r="C25" i="4"/>
  <c r="D25" i="4"/>
  <c r="C27" i="4"/>
  <c r="D27" i="4"/>
  <c r="L23" i="4"/>
  <c r="M23" i="4"/>
  <c r="C32" i="4"/>
  <c r="D32" i="4"/>
  <c r="C20" i="4"/>
  <c r="D20" i="4"/>
  <c r="C43" i="4"/>
  <c r="D43" i="4"/>
  <c r="C28" i="4"/>
  <c r="D28" i="4"/>
  <c r="L35" i="4"/>
  <c r="M35" i="4"/>
  <c r="L22" i="4"/>
  <c r="M22" i="4"/>
  <c r="C13" i="4"/>
  <c r="D13" i="4"/>
  <c r="C35" i="4"/>
  <c r="D35" i="4"/>
  <c r="C39" i="4"/>
  <c r="D39" i="4"/>
  <c r="L18" i="4"/>
  <c r="M18" i="4"/>
  <c r="C19" i="4"/>
  <c r="D19" i="4"/>
  <c r="C22" i="4"/>
  <c r="D22" i="4"/>
  <c r="L15" i="4"/>
  <c r="M15" i="4"/>
  <c r="C40" i="4"/>
  <c r="D40" i="4"/>
  <c r="L25" i="4"/>
  <c r="M25" i="4"/>
  <c r="C16" i="4"/>
  <c r="D16" i="4"/>
  <c r="C12" i="4"/>
  <c r="D12" i="4"/>
  <c r="L26" i="4"/>
  <c r="M26" i="4"/>
  <c r="C38" i="4"/>
  <c r="D38" i="4"/>
  <c r="L14" i="4"/>
  <c r="M14" i="4"/>
  <c r="C21" i="4"/>
  <c r="D21" i="4"/>
  <c r="C14" i="4"/>
  <c r="D14" i="4"/>
  <c r="L20" i="4"/>
  <c r="M20" i="4"/>
  <c r="L33" i="4"/>
  <c r="M33" i="4"/>
  <c r="C30" i="4"/>
  <c r="D30" i="4"/>
  <c r="C10" i="4"/>
  <c r="D10" i="4"/>
  <c r="L12" i="4"/>
  <c r="M12" i="4"/>
  <c r="C11" i="4"/>
  <c r="D11" i="4"/>
  <c r="G77" i="3"/>
  <c r="N5" i="3"/>
  <c r="D77" i="3"/>
  <c r="I5" i="3"/>
  <c r="E77" i="3"/>
  <c r="E76" i="3"/>
  <c r="K77" i="3"/>
  <c r="P6" i="3"/>
  <c r="K76" i="3"/>
  <c r="J77" i="3"/>
  <c r="J76" i="3"/>
  <c r="G37" i="4"/>
  <c r="H36" i="4"/>
  <c r="L77" i="3"/>
  <c r="N9" i="3"/>
  <c r="P9" i="3"/>
  <c r="H9" i="4"/>
  <c r="Q9" i="4"/>
  <c r="L77" i="4"/>
  <c r="G77" i="4"/>
  <c r="N5" i="4"/>
  <c r="B10" i="3"/>
  <c r="K22" i="3"/>
  <c r="K40" i="3"/>
  <c r="K15" i="3"/>
  <c r="K31" i="3"/>
  <c r="B20" i="3"/>
  <c r="K24" i="3"/>
  <c r="K41" i="3"/>
  <c r="K17" i="3"/>
  <c r="K28" i="3"/>
  <c r="B12" i="3"/>
  <c r="B11" i="3"/>
  <c r="B42" i="3"/>
  <c r="K36" i="3"/>
  <c r="B29" i="3"/>
  <c r="K23" i="3"/>
  <c r="B35" i="3"/>
  <c r="B43" i="3"/>
  <c r="K27" i="3"/>
  <c r="B34" i="3"/>
  <c r="K11" i="3"/>
  <c r="B24" i="3"/>
  <c r="K29" i="3"/>
  <c r="K13" i="3"/>
  <c r="B38" i="3"/>
  <c r="B40" i="3"/>
  <c r="K42" i="3"/>
  <c r="B30" i="3"/>
  <c r="K10" i="3"/>
  <c r="K26" i="3"/>
  <c r="K12" i="3"/>
  <c r="K35" i="3"/>
  <c r="B21" i="3"/>
  <c r="K37" i="3"/>
  <c r="K34" i="3"/>
  <c r="B15" i="3"/>
  <c r="K19" i="3"/>
  <c r="B14" i="3"/>
  <c r="B19" i="3"/>
  <c r="K16" i="3"/>
  <c r="B32" i="3"/>
  <c r="K25" i="3"/>
  <c r="K32" i="3"/>
  <c r="B17" i="3"/>
  <c r="B18" i="3"/>
  <c r="K20" i="3"/>
  <c r="B28" i="3"/>
  <c r="B36" i="3"/>
  <c r="B27" i="3"/>
  <c r="B33" i="3"/>
  <c r="B22" i="3"/>
  <c r="K43" i="3"/>
  <c r="B23" i="3"/>
  <c r="B25" i="3"/>
  <c r="K18" i="3"/>
  <c r="K21" i="3"/>
  <c r="B31" i="3"/>
  <c r="B37" i="3"/>
  <c r="K33" i="3"/>
  <c r="B39" i="3"/>
  <c r="K38" i="3"/>
  <c r="K30" i="3"/>
  <c r="B41" i="3"/>
  <c r="K14" i="3"/>
  <c r="B13" i="3"/>
  <c r="B16" i="3"/>
  <c r="K39" i="3"/>
  <c r="B26" i="3"/>
  <c r="C42" i="3"/>
  <c r="D42" i="3"/>
  <c r="L17" i="3"/>
  <c r="M17" i="3"/>
  <c r="C31" i="3"/>
  <c r="D31" i="3"/>
  <c r="C40" i="3"/>
  <c r="D40" i="3"/>
  <c r="L19" i="3"/>
  <c r="M19" i="3"/>
  <c r="L32" i="3"/>
  <c r="M32" i="3"/>
  <c r="C27" i="3"/>
  <c r="D27" i="3"/>
  <c r="L21" i="3"/>
  <c r="M21" i="3"/>
  <c r="L24" i="3"/>
  <c r="M24" i="3"/>
  <c r="L20" i="3"/>
  <c r="N20" i="3" s="1"/>
  <c r="O20" i="3" s="1"/>
  <c r="M20" i="3"/>
  <c r="L22" i="3"/>
  <c r="M22" i="3"/>
  <c r="L27" i="3"/>
  <c r="M27" i="3"/>
  <c r="L35" i="3"/>
  <c r="N35" i="3" s="1"/>
  <c r="O35" i="3" s="1"/>
  <c r="M35" i="3"/>
  <c r="L18" i="3"/>
  <c r="N18" i="3" s="1"/>
  <c r="O18" i="3" s="1"/>
  <c r="M18" i="3"/>
  <c r="C26" i="3"/>
  <c r="E26" i="3" s="1"/>
  <c r="D26" i="3"/>
  <c r="C36" i="3"/>
  <c r="E36" i="3" s="1"/>
  <c r="F36" i="3" s="1"/>
  <c r="D36" i="3"/>
  <c r="L33" i="3"/>
  <c r="M33" i="3"/>
  <c r="L28" i="3"/>
  <c r="M28" i="3"/>
  <c r="C38" i="3"/>
  <c r="D38" i="3"/>
  <c r="C12" i="3"/>
  <c r="D12" i="3"/>
  <c r="C20" i="3"/>
  <c r="D20" i="3"/>
  <c r="C30" i="3"/>
  <c r="E30" i="3" s="1"/>
  <c r="F30" i="3" s="1"/>
  <c r="D30" i="3"/>
  <c r="C41" i="3"/>
  <c r="E41" i="3" s="1"/>
  <c r="F41" i="3" s="1"/>
  <c r="D41" i="3"/>
  <c r="C11" i="3"/>
  <c r="D11" i="3"/>
  <c r="C29" i="3"/>
  <c r="D29" i="3"/>
  <c r="C22" i="3"/>
  <c r="D22" i="3"/>
  <c r="L15" i="3"/>
  <c r="M15" i="3"/>
  <c r="C28" i="3"/>
  <c r="D28" i="3"/>
  <c r="L14" i="3"/>
  <c r="N14" i="3" s="1"/>
  <c r="O14" i="3" s="1"/>
  <c r="M14" i="3"/>
  <c r="C18" i="3"/>
  <c r="E18" i="3" s="1"/>
  <c r="D18" i="3"/>
  <c r="L36" i="3"/>
  <c r="N36" i="3" s="1"/>
  <c r="O36" i="3" s="1"/>
  <c r="C37" i="3"/>
  <c r="D37" i="3"/>
  <c r="C10" i="3"/>
  <c r="D10" i="3"/>
  <c r="C16" i="3"/>
  <c r="D16" i="3"/>
  <c r="L31" i="3"/>
  <c r="M31" i="3"/>
  <c r="C14" i="3"/>
  <c r="D14" i="3"/>
  <c r="L25" i="3"/>
  <c r="M25" i="3"/>
  <c r="C33" i="3"/>
  <c r="D33" i="3"/>
  <c r="C21" i="3"/>
  <c r="D21" i="3"/>
  <c r="C17" i="3"/>
  <c r="D17" i="3"/>
  <c r="C35" i="3"/>
  <c r="D35" i="3"/>
  <c r="C34" i="3"/>
  <c r="D34" i="3"/>
  <c r="C24" i="3"/>
  <c r="D24" i="3"/>
  <c r="C32" i="3"/>
  <c r="D32" i="3"/>
  <c r="C15" i="3"/>
  <c r="D15" i="3"/>
  <c r="C23" i="3"/>
  <c r="D23" i="3"/>
  <c r="C19" i="3"/>
  <c r="D19" i="3"/>
  <c r="C43" i="3"/>
  <c r="D43" i="3"/>
  <c r="L23" i="3"/>
  <c r="N23" i="3" s="1"/>
  <c r="O23" i="3" s="1"/>
  <c r="M23" i="3"/>
  <c r="L30" i="3"/>
  <c r="N30" i="3" s="1"/>
  <c r="O30" i="3" s="1"/>
  <c r="M30" i="3"/>
  <c r="L29" i="3"/>
  <c r="M29" i="3"/>
  <c r="L26" i="3"/>
  <c r="N26" i="3" s="1"/>
  <c r="O26" i="3" s="1"/>
  <c r="M26" i="3"/>
  <c r="L16" i="3"/>
  <c r="M16" i="3"/>
  <c r="C39" i="3"/>
  <c r="E39" i="3" s="1"/>
  <c r="F39" i="3" s="1"/>
  <c r="D39" i="3"/>
  <c r="L12" i="3"/>
  <c r="M12" i="3"/>
  <c r="C13" i="3"/>
  <c r="D13" i="3"/>
  <c r="L11" i="3"/>
  <c r="M11" i="3"/>
  <c r="L10" i="3"/>
  <c r="M10" i="3"/>
  <c r="L34" i="3"/>
  <c r="M34" i="3"/>
  <c r="L13" i="3"/>
  <c r="M13" i="3"/>
  <c r="C25" i="3"/>
  <c r="D25" i="3"/>
  <c r="B31" i="4"/>
  <c r="E31" i="4"/>
  <c r="K29" i="4"/>
  <c r="N29" i="4"/>
  <c r="O29" i="4"/>
  <c r="K38" i="4"/>
  <c r="K16" i="4"/>
  <c r="N16" i="4"/>
  <c r="O16" i="4"/>
  <c r="K28" i="4"/>
  <c r="N28" i="4"/>
  <c r="O28" i="4"/>
  <c r="B34" i="4"/>
  <c r="E34" i="4"/>
  <c r="F34" i="4"/>
  <c r="K12" i="4"/>
  <c r="N12" i="4"/>
  <c r="O12" i="4"/>
  <c r="K20" i="4"/>
  <c r="N20" i="4"/>
  <c r="O20" i="4"/>
  <c r="K26" i="4"/>
  <c r="N26" i="4"/>
  <c r="O26" i="4"/>
  <c r="B11" i="4"/>
  <c r="E11" i="4"/>
  <c r="B38" i="4"/>
  <c r="E38" i="4"/>
  <c r="F38" i="4"/>
  <c r="B15" i="4"/>
  <c r="E15" i="4"/>
  <c r="K18" i="4"/>
  <c r="N18" i="4"/>
  <c r="O18" i="4"/>
  <c r="B12" i="4"/>
  <c r="E12" i="4"/>
  <c r="K19" i="4"/>
  <c r="N19" i="4"/>
  <c r="O19" i="4"/>
  <c r="B42" i="4"/>
  <c r="E42" i="4"/>
  <c r="F42" i="4"/>
  <c r="K13" i="4"/>
  <c r="N13" i="4"/>
  <c r="O13" i="4"/>
  <c r="B26" i="4"/>
  <c r="E26" i="4"/>
  <c r="B14" i="4"/>
  <c r="E14" i="4"/>
  <c r="K30" i="4"/>
  <c r="N30" i="4"/>
  <c r="O30" i="4"/>
  <c r="K39" i="4"/>
  <c r="B16" i="4"/>
  <c r="E16" i="4"/>
  <c r="B40" i="4"/>
  <c r="E40" i="4"/>
  <c r="F40" i="4"/>
  <c r="B13" i="4"/>
  <c r="E13" i="4"/>
  <c r="K27" i="4"/>
  <c r="N27" i="4"/>
  <c r="O27" i="4"/>
  <c r="B24" i="4"/>
  <c r="E24" i="4"/>
  <c r="B36" i="4"/>
  <c r="E36" i="4"/>
  <c r="F36" i="4"/>
  <c r="K17" i="4"/>
  <c r="N17" i="4"/>
  <c r="O17" i="4"/>
  <c r="K31" i="4"/>
  <c r="N31" i="4"/>
  <c r="O31" i="4"/>
  <c r="K36" i="4"/>
  <c r="N36" i="4"/>
  <c r="O36" i="4"/>
  <c r="K37" i="4"/>
  <c r="K23" i="4"/>
  <c r="N23" i="4"/>
  <c r="O23" i="4"/>
  <c r="B22" i="4"/>
  <c r="E22" i="4"/>
  <c r="B37" i="4"/>
  <c r="E37" i="4"/>
  <c r="F37" i="4"/>
  <c r="K11" i="4"/>
  <c r="N11" i="4"/>
  <c r="O11" i="4"/>
  <c r="K33" i="4"/>
  <c r="N33" i="4"/>
  <c r="O33" i="4"/>
  <c r="K15" i="4"/>
  <c r="N15" i="4"/>
  <c r="O15" i="4"/>
  <c r="K22" i="4"/>
  <c r="N22" i="4"/>
  <c r="O22" i="4"/>
  <c r="K40" i="4"/>
  <c r="K10" i="4"/>
  <c r="N10" i="4"/>
  <c r="O10" i="4"/>
  <c r="B32" i="4"/>
  <c r="E32" i="4"/>
  <c r="B29" i="4"/>
  <c r="E29" i="4"/>
  <c r="K34" i="4"/>
  <c r="N34" i="4"/>
  <c r="O34" i="4"/>
  <c r="B20" i="4"/>
  <c r="E20" i="4"/>
  <c r="B23" i="4"/>
  <c r="E23" i="4"/>
  <c r="B27" i="4"/>
  <c r="E27" i="4"/>
  <c r="K35" i="4"/>
  <c r="N35" i="4"/>
  <c r="O35" i="4"/>
  <c r="B35" i="4"/>
  <c r="E35" i="4"/>
  <c r="F35" i="4"/>
  <c r="B18" i="4"/>
  <c r="E18" i="4"/>
  <c r="B41" i="4"/>
  <c r="E41" i="4"/>
  <c r="F41" i="4"/>
  <c r="K41" i="4"/>
  <c r="K24" i="4"/>
  <c r="N24" i="4"/>
  <c r="O24" i="4"/>
  <c r="K25" i="4"/>
  <c r="N25" i="4"/>
  <c r="O25" i="4"/>
  <c r="B28" i="4"/>
  <c r="E28" i="4"/>
  <c r="K43" i="4"/>
  <c r="K42" i="4"/>
  <c r="K21" i="4"/>
  <c r="N21" i="4"/>
  <c r="O21" i="4"/>
  <c r="K14" i="4"/>
  <c r="N14" i="4"/>
  <c r="O14" i="4"/>
  <c r="B21" i="4"/>
  <c r="E21" i="4"/>
  <c r="B33" i="4"/>
  <c r="E33" i="4"/>
  <c r="F33" i="4"/>
  <c r="K32" i="4"/>
  <c r="N32" i="4"/>
  <c r="O32" i="4"/>
  <c r="B43" i="4"/>
  <c r="E43" i="4"/>
  <c r="F43" i="4"/>
  <c r="B19" i="4"/>
  <c r="E19" i="4"/>
  <c r="B17" i="4"/>
  <c r="E17" i="4"/>
  <c r="B10" i="4"/>
  <c r="E10" i="4"/>
  <c r="B30" i="4"/>
  <c r="E30" i="4"/>
  <c r="B25" i="4"/>
  <c r="E25" i="4"/>
  <c r="B39" i="4"/>
  <c r="E39" i="4"/>
  <c r="F39" i="4"/>
  <c r="H39" i="3"/>
  <c r="G40" i="3"/>
  <c r="R20" i="4"/>
  <c r="R22" i="4"/>
  <c r="R24" i="4"/>
  <c r="R26" i="4"/>
  <c r="R28" i="4"/>
  <c r="R30" i="4"/>
  <c r="R32" i="4"/>
  <c r="R34" i="4"/>
  <c r="R36" i="4"/>
  <c r="R37" i="4"/>
  <c r="R38" i="4"/>
  <c r="R39" i="4"/>
  <c r="R40" i="4"/>
  <c r="R41" i="4"/>
  <c r="R42" i="4"/>
  <c r="R43" i="4"/>
  <c r="R21" i="4"/>
  <c r="R23" i="4"/>
  <c r="R25" i="4"/>
  <c r="R27" i="4"/>
  <c r="R29" i="4"/>
  <c r="R31" i="4"/>
  <c r="R33" i="4"/>
  <c r="R35" i="4"/>
  <c r="G38" i="4"/>
  <c r="H37" i="4"/>
  <c r="P5" i="3"/>
  <c r="I76" i="3"/>
  <c r="M36" i="4"/>
  <c r="L37" i="4"/>
  <c r="N37" i="4" s="1"/>
  <c r="O37" i="4" s="1"/>
  <c r="N12" i="3"/>
  <c r="O12" i="3"/>
  <c r="E29" i="3"/>
  <c r="F29" i="3"/>
  <c r="E17" i="3"/>
  <c r="E11" i="3"/>
  <c r="N33" i="3"/>
  <c r="O33" i="3"/>
  <c r="E37" i="3"/>
  <c r="F37" i="3"/>
  <c r="I42" i="3"/>
  <c r="I12" i="3"/>
  <c r="I11" i="3"/>
  <c r="I14" i="3"/>
  <c r="I38" i="3"/>
  <c r="I24" i="3"/>
  <c r="I27" i="3"/>
  <c r="I34" i="3"/>
  <c r="I41" i="3"/>
  <c r="I32" i="3"/>
  <c r="I15" i="3"/>
  <c r="I43" i="3"/>
  <c r="R10" i="3"/>
  <c r="R11" i="3"/>
  <c r="R12" i="3"/>
  <c r="R13" i="3"/>
  <c r="R14" i="3"/>
  <c r="R15" i="3"/>
  <c r="R16" i="3"/>
  <c r="R17" i="3"/>
  <c r="R18" i="3"/>
  <c r="R19" i="3"/>
  <c r="I19" i="3"/>
  <c r="I10" i="3"/>
  <c r="I35" i="3"/>
  <c r="I18" i="3"/>
  <c r="I23" i="3"/>
  <c r="I40" i="3"/>
  <c r="I25" i="3"/>
  <c r="I30" i="3"/>
  <c r="I28" i="3"/>
  <c r="I20" i="3"/>
  <c r="I16" i="3"/>
  <c r="I22" i="3"/>
  <c r="I21" i="3"/>
  <c r="I36" i="3"/>
  <c r="I39" i="3"/>
  <c r="I29" i="3"/>
  <c r="I33" i="3"/>
  <c r="I31" i="3"/>
  <c r="I26" i="3"/>
  <c r="I37" i="3"/>
  <c r="I13" i="3"/>
  <c r="I17" i="3"/>
  <c r="F20" i="4"/>
  <c r="G20" i="4"/>
  <c r="H20" i="4"/>
  <c r="G15" i="4"/>
  <c r="H15" i="4"/>
  <c r="F15" i="4"/>
  <c r="F18" i="3"/>
  <c r="G18" i="3"/>
  <c r="H18" i="3"/>
  <c r="N10" i="3"/>
  <c r="O10" i="3"/>
  <c r="E42" i="3"/>
  <c r="F42" i="3"/>
  <c r="G29" i="4"/>
  <c r="H29" i="4"/>
  <c r="F29" i="4"/>
  <c r="G24" i="4"/>
  <c r="H24" i="4"/>
  <c r="F24" i="4"/>
  <c r="F11" i="4"/>
  <c r="G11" i="4"/>
  <c r="H11" i="4"/>
  <c r="N32" i="3"/>
  <c r="O32" i="3"/>
  <c r="E12" i="3"/>
  <c r="F32" i="4"/>
  <c r="G32" i="4"/>
  <c r="H32" i="4"/>
  <c r="N25" i="3"/>
  <c r="O25" i="3"/>
  <c r="E40" i="3"/>
  <c r="F40" i="3"/>
  <c r="N28" i="3"/>
  <c r="O28" i="3"/>
  <c r="L38" i="4"/>
  <c r="M37" i="4"/>
  <c r="F13" i="4"/>
  <c r="G13" i="4"/>
  <c r="H13" i="4"/>
  <c r="E31" i="3"/>
  <c r="F31" i="3"/>
  <c r="E32" i="3"/>
  <c r="F32" i="3"/>
  <c r="E38" i="3"/>
  <c r="F38" i="3"/>
  <c r="N17" i="3"/>
  <c r="O17" i="3"/>
  <c r="N21" i="3"/>
  <c r="O21" i="3"/>
  <c r="N16" i="3"/>
  <c r="O16" i="3"/>
  <c r="N13" i="3"/>
  <c r="O13" i="3"/>
  <c r="G12" i="4"/>
  <c r="H12" i="4"/>
  <c r="F12" i="4"/>
  <c r="G23" i="4"/>
  <c r="H23" i="4"/>
  <c r="F23" i="4"/>
  <c r="G28" i="4"/>
  <c r="H28" i="4"/>
  <c r="F28" i="4"/>
  <c r="F16" i="4"/>
  <c r="G16" i="4"/>
  <c r="H16" i="4"/>
  <c r="E19" i="3"/>
  <c r="N29" i="3"/>
  <c r="O29" i="3"/>
  <c r="N24" i="3"/>
  <c r="O24" i="3"/>
  <c r="E25" i="3"/>
  <c r="E14" i="3"/>
  <c r="E24" i="3"/>
  <c r="E20" i="3"/>
  <c r="F17" i="3"/>
  <c r="G17" i="3"/>
  <c r="H17" i="3"/>
  <c r="E23" i="3"/>
  <c r="N19" i="3"/>
  <c r="O19" i="3"/>
  <c r="N11" i="3"/>
  <c r="O11" i="3"/>
  <c r="N31" i="3"/>
  <c r="O31" i="3"/>
  <c r="G19" i="4"/>
  <c r="H19" i="4"/>
  <c r="F19" i="4"/>
  <c r="F11" i="3"/>
  <c r="G11" i="3"/>
  <c r="H11" i="3"/>
  <c r="G25" i="4"/>
  <c r="H25" i="4"/>
  <c r="F25" i="4"/>
  <c r="F14" i="4"/>
  <c r="G14" i="4"/>
  <c r="H14" i="4"/>
  <c r="N38" i="4"/>
  <c r="O38" i="4"/>
  <c r="F26" i="3"/>
  <c r="G26" i="3"/>
  <c r="H26" i="3"/>
  <c r="E15" i="3"/>
  <c r="E34" i="3"/>
  <c r="F34" i="3"/>
  <c r="N15" i="3"/>
  <c r="O15" i="3"/>
  <c r="G21" i="4"/>
  <c r="H21" i="4"/>
  <c r="F21" i="4"/>
  <c r="G30" i="4"/>
  <c r="H30" i="4"/>
  <c r="F30" i="4"/>
  <c r="F26" i="4"/>
  <c r="G26" i="4"/>
  <c r="H26" i="4"/>
  <c r="M36" i="3"/>
  <c r="L37" i="3"/>
  <c r="N37" i="3"/>
  <c r="O37" i="3"/>
  <c r="E22" i="3"/>
  <c r="N34" i="3"/>
  <c r="O34" i="3"/>
  <c r="N27" i="3"/>
  <c r="O27" i="3"/>
  <c r="F27" i="4"/>
  <c r="G27" i="4"/>
  <c r="H27" i="4"/>
  <c r="G39" i="4"/>
  <c r="H38" i="4"/>
  <c r="G10" i="4"/>
  <c r="H10" i="4"/>
  <c r="F10" i="4"/>
  <c r="F18" i="4"/>
  <c r="G18" i="4"/>
  <c r="H18" i="4"/>
  <c r="F22" i="4"/>
  <c r="G22" i="4"/>
  <c r="H22" i="4"/>
  <c r="G31" i="4"/>
  <c r="H31" i="4"/>
  <c r="F31" i="4"/>
  <c r="E16" i="3"/>
  <c r="E33" i="3"/>
  <c r="F33" i="3"/>
  <c r="E43" i="3"/>
  <c r="F43" i="3"/>
  <c r="N22" i="3"/>
  <c r="O22" i="3"/>
  <c r="E28" i="3"/>
  <c r="G41" i="3"/>
  <c r="H40" i="3"/>
  <c r="G17" i="4"/>
  <c r="H17" i="4"/>
  <c r="F17" i="4"/>
  <c r="E13" i="3"/>
  <c r="E27" i="3"/>
  <c r="E21" i="3"/>
  <c r="E35" i="3"/>
  <c r="F35" i="3"/>
  <c r="E10" i="3"/>
  <c r="H39" i="4"/>
  <c r="G40" i="4"/>
  <c r="R21" i="3"/>
  <c r="R23" i="3"/>
  <c r="R25" i="3"/>
  <c r="R27" i="3"/>
  <c r="R29" i="3"/>
  <c r="R31" i="3"/>
  <c r="R33" i="3"/>
  <c r="R35" i="3"/>
  <c r="R20" i="3"/>
  <c r="R22" i="3"/>
  <c r="R24" i="3"/>
  <c r="R26" i="3"/>
  <c r="R28" i="3"/>
  <c r="R30" i="3"/>
  <c r="R32" i="3"/>
  <c r="R34" i="3"/>
  <c r="R36" i="3"/>
  <c r="R37" i="3"/>
  <c r="R38" i="3"/>
  <c r="R39" i="3"/>
  <c r="R40" i="3"/>
  <c r="R41" i="3"/>
  <c r="R42" i="3"/>
  <c r="R43" i="3"/>
  <c r="M38" i="4"/>
  <c r="L39" i="4"/>
  <c r="H41" i="3"/>
  <c r="G42" i="3"/>
  <c r="F28" i="3"/>
  <c r="G28" i="3"/>
  <c r="H28" i="3"/>
  <c r="G20" i="3"/>
  <c r="H20" i="3"/>
  <c r="F20" i="3"/>
  <c r="G24" i="3"/>
  <c r="H24" i="3"/>
  <c r="F24" i="3"/>
  <c r="G16" i="3"/>
  <c r="H16" i="3"/>
  <c r="F16" i="3"/>
  <c r="L38" i="3"/>
  <c r="M37" i="3"/>
  <c r="G14" i="3"/>
  <c r="H14" i="3"/>
  <c r="F14" i="3"/>
  <c r="G25" i="3"/>
  <c r="H25" i="3"/>
  <c r="F25" i="3"/>
  <c r="F22" i="3"/>
  <c r="G22" i="3"/>
  <c r="H22" i="3"/>
  <c r="F12" i="3"/>
  <c r="G12" i="3"/>
  <c r="H12" i="3"/>
  <c r="F27" i="3"/>
  <c r="G27" i="3"/>
  <c r="H27" i="3"/>
  <c r="G15" i="3"/>
  <c r="H15" i="3"/>
  <c r="F15" i="3"/>
  <c r="G10" i="3"/>
  <c r="H10" i="3"/>
  <c r="F10" i="3"/>
  <c r="F21" i="3"/>
  <c r="G21" i="3"/>
  <c r="H21" i="3"/>
  <c r="F13" i="3"/>
  <c r="G13" i="3"/>
  <c r="H13" i="3"/>
  <c r="G23" i="3"/>
  <c r="H23" i="3"/>
  <c r="F23" i="3"/>
  <c r="F19" i="3"/>
  <c r="G19" i="3"/>
  <c r="H19" i="3"/>
  <c r="H42" i="3"/>
  <c r="G43" i="3"/>
  <c r="M39" i="4"/>
  <c r="L40" i="4"/>
  <c r="N39" i="4"/>
  <c r="O39" i="4"/>
  <c r="G41" i="4"/>
  <c r="H40" i="4"/>
  <c r="M38" i="3"/>
  <c r="L39" i="3"/>
  <c r="N38" i="3"/>
  <c r="O38" i="3"/>
  <c r="G42" i="4"/>
  <c r="H41" i="4"/>
  <c r="H43" i="3"/>
  <c r="P10" i="3"/>
  <c r="M39" i="3"/>
  <c r="L40" i="3"/>
  <c r="N39" i="3"/>
  <c r="O39" i="3"/>
  <c r="M40" i="4"/>
  <c r="L41" i="4"/>
  <c r="N40" i="4"/>
  <c r="O40" i="4"/>
  <c r="P11" i="3"/>
  <c r="Q10" i="3"/>
  <c r="M40" i="3"/>
  <c r="L41" i="3"/>
  <c r="N40" i="3"/>
  <c r="O40" i="3"/>
  <c r="M41" i="4"/>
  <c r="L42" i="4"/>
  <c r="N41" i="4"/>
  <c r="O41" i="4"/>
  <c r="H42" i="4"/>
  <c r="G43" i="4"/>
  <c r="H43" i="4"/>
  <c r="P10" i="4"/>
  <c r="M42" i="4"/>
  <c r="L43" i="4"/>
  <c r="N42" i="4"/>
  <c r="O42" i="4"/>
  <c r="L42" i="3"/>
  <c r="M41" i="3"/>
  <c r="N41" i="3"/>
  <c r="O41" i="3"/>
  <c r="Q11" i="3"/>
  <c r="P12" i="3"/>
  <c r="Q12" i="3"/>
  <c r="P13" i="3"/>
  <c r="L43" i="3"/>
  <c r="M42" i="3"/>
  <c r="N42" i="3"/>
  <c r="O42" i="3"/>
  <c r="Q10" i="4"/>
  <c r="P11" i="4"/>
  <c r="M43" i="4"/>
  <c r="N43" i="4"/>
  <c r="O43" i="4"/>
  <c r="P12" i="4"/>
  <c r="Q11" i="4"/>
  <c r="Q13" i="3"/>
  <c r="P14" i="3"/>
  <c r="M43" i="3"/>
  <c r="N43" i="3"/>
  <c r="O43" i="3"/>
  <c r="Q14" i="3"/>
  <c r="P15" i="3"/>
  <c r="P13" i="4"/>
  <c r="Q12" i="4"/>
  <c r="Q15" i="3"/>
  <c r="P16" i="3"/>
  <c r="Q13" i="4"/>
  <c r="P14" i="4"/>
  <c r="Q14" i="4"/>
  <c r="P15" i="4"/>
  <c r="Q16" i="3"/>
  <c r="P17" i="3"/>
  <c r="P18" i="3"/>
  <c r="Q17" i="3"/>
  <c r="Q15" i="4"/>
  <c r="P16" i="4"/>
  <c r="P17" i="4"/>
  <c r="Q16" i="4"/>
  <c r="Q18" i="3"/>
  <c r="P19" i="3"/>
  <c r="P20" i="3"/>
  <c r="Q19" i="3"/>
  <c r="Q17" i="4"/>
  <c r="P18" i="4"/>
  <c r="Q18" i="4"/>
  <c r="P19" i="4"/>
  <c r="Q20" i="3"/>
  <c r="P21" i="3"/>
  <c r="Q21" i="3"/>
  <c r="P22" i="3"/>
  <c r="P20" i="4"/>
  <c r="Q19" i="4"/>
  <c r="Q22" i="3"/>
  <c r="P23" i="3"/>
  <c r="P21" i="4"/>
  <c r="Q20" i="4"/>
  <c r="Q23" i="3"/>
  <c r="P24" i="3"/>
  <c r="Q21" i="4"/>
  <c r="P22" i="4"/>
  <c r="P23" i="4"/>
  <c r="Q22" i="4"/>
  <c r="Q24" i="3"/>
  <c r="P25" i="3"/>
  <c r="P26" i="3"/>
  <c r="Q25" i="3"/>
  <c r="P24" i="4"/>
  <c r="Q23" i="4"/>
  <c r="Q24" i="4"/>
  <c r="P25" i="4"/>
  <c r="P27" i="3"/>
  <c r="Q26" i="3"/>
  <c r="Q27" i="3"/>
  <c r="P28" i="3"/>
  <c r="P26" i="4"/>
  <c r="Q25" i="4"/>
  <c r="Q28" i="3"/>
  <c r="P29" i="3"/>
  <c r="P27" i="4"/>
  <c r="Q26" i="4"/>
  <c r="Q29" i="3"/>
  <c r="P30" i="3"/>
  <c r="Q27" i="4"/>
  <c r="P28" i="4"/>
  <c r="Q28" i="4"/>
  <c r="P29" i="4"/>
  <c r="P31" i="3"/>
  <c r="Q30" i="3"/>
  <c r="Q29" i="4"/>
  <c r="P30" i="4"/>
  <c r="Q31" i="3"/>
  <c r="P32" i="3"/>
  <c r="Q30" i="4"/>
  <c r="P31" i="4"/>
  <c r="P33" i="3"/>
  <c r="Q32" i="3"/>
  <c r="Q31" i="4"/>
  <c r="P32" i="4"/>
  <c r="P34" i="3"/>
  <c r="Q33" i="3"/>
  <c r="P35" i="3"/>
  <c r="Q34" i="3"/>
  <c r="P33" i="4"/>
  <c r="Q32" i="4"/>
  <c r="Q33" i="4"/>
  <c r="P34" i="4"/>
  <c r="P36" i="3"/>
  <c r="Q35" i="3"/>
  <c r="P35" i="4"/>
  <c r="Q34" i="4"/>
  <c r="Q36" i="3"/>
  <c r="P37" i="3"/>
  <c r="P38" i="3"/>
  <c r="Q37" i="3"/>
  <c r="Q35" i="4"/>
  <c r="P36" i="4"/>
  <c r="Q36" i="4"/>
  <c r="P37" i="4"/>
  <c r="P39" i="3"/>
  <c r="Q38" i="3"/>
  <c r="P38" i="4"/>
  <c r="Q37" i="4"/>
  <c r="P40" i="3"/>
  <c r="Q39" i="3"/>
  <c r="P41" i="3"/>
  <c r="Q40" i="3"/>
  <c r="P39" i="4"/>
  <c r="Q38" i="4"/>
  <c r="P40" i="4"/>
  <c r="Q39" i="4"/>
  <c r="Q41" i="3"/>
  <c r="P42" i="3"/>
  <c r="Q42" i="3"/>
  <c r="P43" i="3"/>
  <c r="Q43" i="3"/>
  <c r="Q40" i="4"/>
  <c r="P41" i="4"/>
  <c r="P42" i="4"/>
  <c r="Q41" i="4"/>
  <c r="P43" i="4"/>
  <c r="Q43" i="4"/>
  <c r="Q42" i="4"/>
</calcChain>
</file>

<file path=xl/sharedStrings.xml><?xml version="1.0" encoding="utf-8"?>
<sst xmlns="http://schemas.openxmlformats.org/spreadsheetml/2006/main" count="119" uniqueCount="72">
  <si>
    <t>FR4 DS, ML  4Lg</t>
  </si>
  <si>
    <t>mm</t>
  </si>
  <si>
    <t>[mm]</t>
  </si>
  <si>
    <t>max.</t>
  </si>
  <si>
    <t>TM17012018</t>
  </si>
  <si>
    <t>1. vote the material</t>
  </si>
  <si>
    <t>2. max. and min. Spindle speed</t>
  </si>
  <si>
    <t xml:space="preserve">Sprache </t>
  </si>
  <si>
    <t>language</t>
  </si>
  <si>
    <t>Drill diameter</t>
  </si>
  <si>
    <t>range</t>
  </si>
  <si>
    <t>2,0 bis 8,0 times of infeed</t>
  </si>
  <si>
    <t>% of d</t>
  </si>
  <si>
    <t>Spindle speed</t>
  </si>
  <si>
    <t>max. drill distance</t>
  </si>
  <si>
    <t>max. stack height</t>
  </si>
  <si>
    <t>cutting speed</t>
  </si>
  <si>
    <t>max. RPM</t>
  </si>
  <si>
    <t>4 - 12%</t>
  </si>
  <si>
    <t>min. RPM</t>
  </si>
  <si>
    <t>mm/rev</t>
  </si>
  <si>
    <t>Infeed</t>
  </si>
  <si>
    <t>50 to 300 m/min</t>
  </si>
  <si>
    <t>m/min</t>
  </si>
  <si>
    <t>hits</t>
  </si>
  <si>
    <t>inch/min</t>
  </si>
  <si>
    <t>retract</t>
  </si>
  <si>
    <t>factor</t>
  </si>
  <si>
    <t>0,01  mm/rev</t>
  </si>
  <si>
    <t>RPM</t>
  </si>
  <si>
    <t>drilling parameter</t>
  </si>
  <si>
    <t>material</t>
  </si>
  <si>
    <t>input</t>
  </si>
  <si>
    <t>low filled material, ML up to  600 µm copper</t>
  </si>
  <si>
    <t>high filled material, ML&gt;600 µm copper; f.e. Rogers</t>
  </si>
  <si>
    <t>Teflon (PTFE), Polyimid (Flex)</t>
  </si>
  <si>
    <t>aluminium (IMS)</t>
  </si>
  <si>
    <t>tabelle</t>
  </si>
  <si>
    <t>max</t>
  </si>
  <si>
    <t>Group</t>
  </si>
  <si>
    <t>-</t>
  </si>
  <si>
    <t>Tg&gt;170°C, starres Polyimid</t>
  </si>
  <si>
    <t>Eingaben</t>
  </si>
  <si>
    <t>1. wähle das Material</t>
  </si>
  <si>
    <t>2. max. und min. Spindeldrehzahl eingeben</t>
  </si>
  <si>
    <t>Bohrerdurchmesser</t>
  </si>
  <si>
    <t>Bereich</t>
  </si>
  <si>
    <t>2,0 bis 8,0 * den Vorschub</t>
  </si>
  <si>
    <t>% von d</t>
  </si>
  <si>
    <t>Drehzahl</t>
  </si>
  <si>
    <t>max. Bohrweg</t>
  </si>
  <si>
    <t>max. Pakethöhe</t>
  </si>
  <si>
    <t>Schnittgeschwindigkeit</t>
  </si>
  <si>
    <t>max. Drehzahl</t>
  </si>
  <si>
    <t>4 - 9%</t>
  </si>
  <si>
    <t>min. Drehzahl</t>
  </si>
  <si>
    <t>mm/U</t>
  </si>
  <si>
    <t>Vorschub</t>
  </si>
  <si>
    <t>50 - 300 m/min</t>
  </si>
  <si>
    <t>Hub</t>
  </si>
  <si>
    <t>Rückhub</t>
  </si>
  <si>
    <t>Faktor</t>
  </si>
  <si>
    <t>0,01  mm/U</t>
  </si>
  <si>
    <t>U/min</t>
  </si>
  <si>
    <t>Bohrparameter</t>
  </si>
  <si>
    <t>Material</t>
  </si>
  <si>
    <t>Eingabe</t>
  </si>
  <si>
    <t>gefüllt, ML bis 600 µm Cu, StarrFlex</t>
  </si>
  <si>
    <t>hoch gefüllt, ML über 600 µm Cu, StarrFlex</t>
  </si>
  <si>
    <t>Aluminum (IMS)</t>
  </si>
  <si>
    <t>Rogers 3000er Serie</t>
  </si>
  <si>
    <t>Rogers 4000er 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</si>
</sst>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dd/mm/yy"/>
    <numFmt numFmtId="167" formatCode="#,##0.0"/>
  </numFmts>
  <fonts count="35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b/>
      <sz val="9"/>
      <color indexed="9"/>
      <name val="Arial"/>
      <family val="2"/>
    </font>
    <font>
      <sz val="16"/>
      <color indexed="9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/>
      <top style="thick">
        <color indexed="8"/>
      </top>
      <bottom style="double">
        <color indexed="8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ck">
        <color indexed="8"/>
      </left>
      <right style="double">
        <color indexed="8"/>
      </right>
      <top style="thick">
        <color indexed="8"/>
      </top>
      <bottom/>
      <diagonal/>
    </border>
    <border>
      <left style="thick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double">
        <color indexed="8"/>
      </right>
      <top style="hair">
        <color indexed="8"/>
      </top>
      <bottom style="thick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ck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thick">
        <color indexed="8"/>
      </top>
      <bottom style="double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8"/>
      </bottom>
      <diagonal/>
    </border>
    <border>
      <left/>
      <right style="double">
        <color indexed="64"/>
      </right>
      <top/>
      <bottom style="hair">
        <color indexed="8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22" borderId="0" applyNumberFormat="0" applyBorder="0" applyAlignment="0" applyProtection="0"/>
    <xf numFmtId="0" fontId="21" fillId="23" borderId="5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</cellStyleXfs>
  <cellXfs count="27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applyFont="1"/>
    <xf numFmtId="0" fontId="18" fillId="0" borderId="0" xfId="0" applyFont="1" applyFill="1" applyBorder="1" applyAlignment="1">
      <alignment horizontal="center"/>
    </xf>
    <xf numFmtId="0" fontId="17" fillId="0" borderId="0" xfId="0" applyFont="1" applyFill="1" applyAlignment="1">
      <alignment vertical="center"/>
    </xf>
    <xf numFmtId="2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0" borderId="0" xfId="0" applyFont="1" applyFill="1"/>
    <xf numFmtId="0" fontId="22" fillId="0" borderId="0" xfId="0" applyFont="1" applyFill="1" applyBorder="1" applyAlignment="1">
      <alignment horizontal="center" vertical="center" wrapText="1"/>
    </xf>
    <xf numFmtId="166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2" fontId="21" fillId="0" borderId="0" xfId="0" applyNumberFormat="1" applyFont="1" applyBorder="1" applyAlignment="1">
      <alignment horizontal="center"/>
    </xf>
    <xf numFmtId="165" fontId="21" fillId="0" borderId="0" xfId="0" applyNumberFormat="1" applyFont="1" applyBorder="1"/>
    <xf numFmtId="0" fontId="21" fillId="0" borderId="0" xfId="0" applyFont="1"/>
    <xf numFmtId="0" fontId="21" fillId="0" borderId="0" xfId="0" applyFont="1" applyAlignment="1">
      <alignment horizontal="center"/>
    </xf>
    <xf numFmtId="165" fontId="21" fillId="0" borderId="0" xfId="0" applyNumberFormat="1" applyFont="1"/>
    <xf numFmtId="0" fontId="25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/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2" fontId="25" fillId="0" borderId="0" xfId="0" applyNumberFormat="1" applyFont="1" applyBorder="1" applyAlignment="1">
      <alignment horizontal="center"/>
    </xf>
    <xf numFmtId="165" fontId="25" fillId="0" borderId="0" xfId="0" applyNumberFormat="1" applyFont="1" applyBorder="1"/>
    <xf numFmtId="0" fontId="19" fillId="0" borderId="0" xfId="0" applyFont="1" applyFill="1" applyBorder="1" applyAlignment="1">
      <alignment horizontal="center"/>
    </xf>
    <xf numFmtId="0" fontId="25" fillId="0" borderId="0" xfId="0" applyFont="1" applyFill="1"/>
    <xf numFmtId="0" fontId="25" fillId="0" borderId="1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10" fontId="19" fillId="0" borderId="11" xfId="0" applyNumberFormat="1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Fill="1" applyBorder="1" applyAlignment="1">
      <alignment horizontal="right" vertical="center"/>
    </xf>
    <xf numFmtId="1" fontId="19" fillId="0" borderId="14" xfId="0" applyNumberFormat="1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3" fontId="19" fillId="0" borderId="16" xfId="0" applyNumberFormat="1" applyFont="1" applyFill="1" applyBorder="1" applyAlignment="1">
      <alignment horizontal="center" vertical="center"/>
    </xf>
    <xf numFmtId="0" fontId="25" fillId="0" borderId="17" xfId="0" applyFont="1" applyBorder="1" applyAlignment="1">
      <alignment horizontal="left" vertical="center"/>
    </xf>
    <xf numFmtId="0" fontId="25" fillId="0" borderId="18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right" vertical="center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167" fontId="19" fillId="0" borderId="24" xfId="0" applyNumberFormat="1" applyFont="1" applyFill="1" applyBorder="1" applyAlignment="1">
      <alignment horizontal="center" vertical="center"/>
    </xf>
    <xf numFmtId="0" fontId="25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164" fontId="19" fillId="0" borderId="28" xfId="0" applyNumberFormat="1" applyFont="1" applyBorder="1" applyAlignment="1">
      <alignment horizontal="center" vertical="center" wrapText="1"/>
    </xf>
    <xf numFmtId="2" fontId="19" fillId="0" borderId="29" xfId="0" applyNumberFormat="1" applyFont="1" applyBorder="1" applyAlignment="1">
      <alignment horizontal="center" vertical="center" wrapText="1"/>
    </xf>
    <xf numFmtId="165" fontId="19" fillId="0" borderId="30" xfId="0" applyNumberFormat="1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165" fontId="19" fillId="0" borderId="28" xfId="0" applyNumberFormat="1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32" xfId="0" applyFont="1" applyBorder="1" applyAlignment="1">
      <alignment horizontal="center" vertical="center" wrapText="1"/>
    </xf>
    <xf numFmtId="3" fontId="25" fillId="0" borderId="33" xfId="0" applyNumberFormat="1" applyFont="1" applyBorder="1" applyAlignment="1">
      <alignment horizontal="center"/>
    </xf>
    <xf numFmtId="164" fontId="19" fillId="0" borderId="33" xfId="0" applyNumberFormat="1" applyFont="1" applyBorder="1" applyAlignment="1">
      <alignment horizontal="center"/>
    </xf>
    <xf numFmtId="2" fontId="25" fillId="0" borderId="34" xfId="0" applyNumberFormat="1" applyFont="1" applyBorder="1" applyAlignment="1">
      <alignment horizontal="center"/>
    </xf>
    <xf numFmtId="165" fontId="25" fillId="0" borderId="35" xfId="0" applyNumberFormat="1" applyFont="1" applyBorder="1" applyAlignment="1">
      <alignment horizontal="center"/>
    </xf>
    <xf numFmtId="1" fontId="25" fillId="0" borderId="35" xfId="0" applyNumberFormat="1" applyFont="1" applyBorder="1" applyAlignment="1">
      <alignment horizontal="center"/>
    </xf>
    <xf numFmtId="165" fontId="25" fillId="0" borderId="33" xfId="0" applyNumberFormat="1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2" fontId="25" fillId="0" borderId="37" xfId="0" applyNumberFormat="1" applyFont="1" applyBorder="1" applyAlignment="1">
      <alignment horizontal="center"/>
    </xf>
    <xf numFmtId="164" fontId="19" fillId="0" borderId="38" xfId="0" applyNumberFormat="1" applyFont="1" applyBorder="1" applyAlignment="1">
      <alignment horizontal="center"/>
    </xf>
    <xf numFmtId="2" fontId="25" fillId="0" borderId="39" xfId="0" applyNumberFormat="1" applyFont="1" applyBorder="1" applyAlignment="1">
      <alignment horizontal="center"/>
    </xf>
    <xf numFmtId="165" fontId="25" fillId="0" borderId="40" xfId="0" applyNumberFormat="1" applyFont="1" applyBorder="1" applyAlignment="1">
      <alignment horizontal="center"/>
    </xf>
    <xf numFmtId="1" fontId="25" fillId="0" borderId="40" xfId="0" applyNumberFormat="1" applyFont="1" applyBorder="1" applyAlignment="1">
      <alignment horizontal="center"/>
    </xf>
    <xf numFmtId="1" fontId="25" fillId="0" borderId="38" xfId="0" applyNumberFormat="1" applyFont="1" applyBorder="1" applyAlignment="1">
      <alignment horizontal="center"/>
    </xf>
    <xf numFmtId="0" fontId="25" fillId="0" borderId="37" xfId="0" applyFont="1" applyBorder="1" applyAlignment="1">
      <alignment horizontal="center" vertical="center" wrapText="1"/>
    </xf>
    <xf numFmtId="3" fontId="25" fillId="0" borderId="38" xfId="0" applyNumberFormat="1" applyFont="1" applyBorder="1" applyAlignment="1">
      <alignment horizontal="center"/>
    </xf>
    <xf numFmtId="165" fontId="25" fillId="0" borderId="38" xfId="0" applyNumberFormat="1" applyFont="1" applyBorder="1" applyAlignment="1">
      <alignment horizontal="center"/>
    </xf>
    <xf numFmtId="2" fontId="25" fillId="0" borderId="37" xfId="0" applyNumberFormat="1" applyFont="1" applyFill="1" applyBorder="1" applyAlignment="1">
      <alignment horizontal="center"/>
    </xf>
    <xf numFmtId="164" fontId="19" fillId="0" borderId="38" xfId="0" applyNumberFormat="1" applyFont="1" applyFill="1" applyBorder="1" applyAlignment="1">
      <alignment horizontal="center"/>
    </xf>
    <xf numFmtId="165" fontId="25" fillId="0" borderId="40" xfId="0" applyNumberFormat="1" applyFont="1" applyFill="1" applyBorder="1" applyAlignment="1">
      <alignment horizontal="center"/>
    </xf>
    <xf numFmtId="2" fontId="25" fillId="0" borderId="41" xfId="0" applyNumberFormat="1" applyFont="1" applyBorder="1" applyAlignment="1">
      <alignment horizontal="center"/>
    </xf>
    <xf numFmtId="3" fontId="25" fillId="0" borderId="42" xfId="0" applyNumberFormat="1" applyFont="1" applyBorder="1" applyAlignment="1">
      <alignment horizontal="center"/>
    </xf>
    <xf numFmtId="164" fontId="19" fillId="0" borderId="42" xfId="0" applyNumberFormat="1" applyFont="1" applyBorder="1" applyAlignment="1">
      <alignment horizontal="center"/>
    </xf>
    <xf numFmtId="2" fontId="25" fillId="0" borderId="43" xfId="0" applyNumberFormat="1" applyFont="1" applyBorder="1" applyAlignment="1">
      <alignment horizontal="center"/>
    </xf>
    <xf numFmtId="165" fontId="25" fillId="0" borderId="44" xfId="0" applyNumberFormat="1" applyFont="1" applyBorder="1" applyAlignment="1">
      <alignment horizontal="center"/>
    </xf>
    <xf numFmtId="1" fontId="25" fillId="0" borderId="44" xfId="0" applyNumberFormat="1" applyFont="1" applyBorder="1" applyAlignment="1">
      <alignment horizontal="center"/>
    </xf>
    <xf numFmtId="0" fontId="25" fillId="0" borderId="45" xfId="0" applyFont="1" applyBorder="1" applyAlignment="1">
      <alignment horizontal="center"/>
    </xf>
    <xf numFmtId="1" fontId="25" fillId="0" borderId="42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2" fontId="25" fillId="0" borderId="0" xfId="0" applyNumberFormat="1" applyFont="1" applyAlignment="1">
      <alignment horizontal="center"/>
    </xf>
    <xf numFmtId="165" fontId="25" fillId="0" borderId="0" xfId="0" applyNumberFormat="1" applyFont="1"/>
    <xf numFmtId="0" fontId="25" fillId="24" borderId="0" xfId="0" applyFont="1" applyFill="1"/>
    <xf numFmtId="0" fontId="27" fillId="0" borderId="0" xfId="0" applyFont="1" applyAlignment="1"/>
    <xf numFmtId="0" fontId="27" fillId="0" borderId="0" xfId="0" applyFont="1"/>
    <xf numFmtId="0" fontId="27" fillId="0" borderId="0" xfId="0" applyFont="1" applyFill="1"/>
    <xf numFmtId="166" fontId="16" fillId="16" borderId="46" xfId="0" applyNumberFormat="1" applyFont="1" applyFill="1" applyBorder="1" applyAlignment="1">
      <alignment horizontal="center" vertical="center"/>
    </xf>
    <xf numFmtId="0" fontId="20" fillId="0" borderId="0" xfId="0" applyFont="1"/>
    <xf numFmtId="165" fontId="25" fillId="0" borderId="47" xfId="0" applyNumberFormat="1" applyFont="1" applyBorder="1" applyAlignment="1">
      <alignment horizontal="center"/>
    </xf>
    <xf numFmtId="165" fontId="25" fillId="0" borderId="48" xfId="0" applyNumberFormat="1" applyFont="1" applyBorder="1" applyAlignment="1">
      <alignment horizontal="center"/>
    </xf>
    <xf numFmtId="0" fontId="25" fillId="0" borderId="49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5" fillId="0" borderId="5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 wrapText="1"/>
    </xf>
    <xf numFmtId="165" fontId="19" fillId="0" borderId="52" xfId="0" applyNumberFormat="1" applyFont="1" applyBorder="1" applyAlignment="1">
      <alignment horizontal="center" vertical="center" wrapText="1"/>
    </xf>
    <xf numFmtId="165" fontId="25" fillId="0" borderId="53" xfId="0" applyNumberFormat="1" applyFont="1" applyBorder="1" applyAlignment="1">
      <alignment horizontal="center"/>
    </xf>
    <xf numFmtId="165" fontId="25" fillId="0" borderId="0" xfId="0" applyNumberFormat="1" applyFont="1" applyBorder="1" applyAlignment="1">
      <alignment horizontal="center"/>
    </xf>
    <xf numFmtId="3" fontId="19" fillId="0" borderId="54" xfId="0" applyNumberFormat="1" applyFont="1" applyFill="1" applyBorder="1" applyAlignment="1">
      <alignment horizontal="center" vertical="center"/>
    </xf>
    <xf numFmtId="167" fontId="19" fillId="0" borderId="55" xfId="0" applyNumberFormat="1" applyFont="1" applyFill="1" applyBorder="1" applyAlignment="1">
      <alignment horizontal="center" vertical="center"/>
    </xf>
    <xf numFmtId="1" fontId="25" fillId="0" borderId="56" xfId="0" applyNumberFormat="1" applyFont="1" applyBorder="1" applyAlignment="1">
      <alignment horizontal="center"/>
    </xf>
    <xf numFmtId="165" fontId="25" fillId="0" borderId="42" xfId="0" applyNumberFormat="1" applyFont="1" applyBorder="1" applyAlignment="1">
      <alignment horizontal="center"/>
    </xf>
    <xf numFmtId="0" fontId="28" fillId="27" borderId="0" xfId="0" applyFont="1" applyFill="1" applyBorder="1" applyAlignment="1">
      <alignment horizontal="center"/>
    </xf>
    <xf numFmtId="2" fontId="28" fillId="27" borderId="0" xfId="0" applyNumberFormat="1" applyFont="1" applyFill="1" applyBorder="1" applyAlignment="1">
      <alignment horizontal="center"/>
    </xf>
    <xf numFmtId="164" fontId="28" fillId="27" borderId="0" xfId="0" applyNumberFormat="1" applyFont="1" applyFill="1" applyBorder="1" applyAlignment="1">
      <alignment horizontal="center"/>
    </xf>
    <xf numFmtId="3" fontId="28" fillId="27" borderId="0" xfId="0" applyNumberFormat="1" applyFont="1" applyFill="1" applyBorder="1" applyAlignment="1">
      <alignment horizontal="center"/>
    </xf>
    <xf numFmtId="10" fontId="28" fillId="27" borderId="0" xfId="0" applyNumberFormat="1" applyFont="1" applyFill="1" applyBorder="1" applyAlignment="1">
      <alignment horizontal="center" vertical="center"/>
    </xf>
    <xf numFmtId="164" fontId="28" fillId="27" borderId="0" xfId="0" applyNumberFormat="1" applyFont="1" applyFill="1" applyBorder="1" applyAlignment="1">
      <alignment horizontal="center" vertical="center"/>
    </xf>
    <xf numFmtId="165" fontId="28" fillId="27" borderId="0" xfId="0" applyNumberFormat="1" applyFont="1" applyFill="1" applyBorder="1" applyAlignment="1">
      <alignment horizontal="center" vertical="center"/>
    </xf>
    <xf numFmtId="1" fontId="28" fillId="27" borderId="0" xfId="0" applyNumberFormat="1" applyFont="1" applyFill="1" applyBorder="1" applyAlignment="1">
      <alignment horizontal="center" vertical="center"/>
    </xf>
    <xf numFmtId="3" fontId="28" fillId="27" borderId="0" xfId="0" applyNumberFormat="1" applyFont="1" applyFill="1" applyBorder="1" applyAlignment="1">
      <alignment horizontal="center" vertical="center"/>
    </xf>
    <xf numFmtId="167" fontId="28" fillId="27" borderId="0" xfId="0" applyNumberFormat="1" applyFont="1" applyFill="1" applyBorder="1" applyAlignment="1">
      <alignment horizontal="center" vertical="center"/>
    </xf>
    <xf numFmtId="0" fontId="28" fillId="27" borderId="0" xfId="0" applyFont="1" applyFill="1" applyBorder="1" applyAlignment="1">
      <alignment vertical="center"/>
    </xf>
    <xf numFmtId="0" fontId="29" fillId="27" borderId="0" xfId="0" applyFont="1" applyFill="1" applyBorder="1" applyAlignment="1">
      <alignment horizontal="center" vertical="center"/>
    </xf>
    <xf numFmtId="0" fontId="30" fillId="27" borderId="0" xfId="0" applyFont="1" applyFill="1" applyBorder="1" applyAlignment="1">
      <alignment horizontal="center"/>
    </xf>
    <xf numFmtId="2" fontId="30" fillId="27" borderId="0" xfId="0" applyNumberFormat="1" applyFont="1" applyFill="1" applyBorder="1" applyAlignment="1">
      <alignment horizontal="center"/>
    </xf>
    <xf numFmtId="165" fontId="30" fillId="27" borderId="0" xfId="0" applyNumberFormat="1" applyFont="1" applyFill="1" applyBorder="1"/>
    <xf numFmtId="0" fontId="31" fillId="27" borderId="0" xfId="0" applyFont="1" applyFill="1" applyBorder="1" applyAlignment="1">
      <alignment horizontal="center"/>
    </xf>
    <xf numFmtId="0" fontId="30" fillId="27" borderId="0" xfId="0" applyFont="1" applyFill="1"/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2" fontId="30" fillId="0" borderId="0" xfId="0" applyNumberFormat="1" applyFont="1" applyBorder="1" applyAlignment="1">
      <alignment horizontal="center"/>
    </xf>
    <xf numFmtId="165" fontId="30" fillId="0" borderId="0" xfId="0" applyNumberFormat="1" applyFont="1" applyBorder="1"/>
    <xf numFmtId="0" fontId="31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0" xfId="0" applyFont="1"/>
    <xf numFmtId="0" fontId="30" fillId="27" borderId="0" xfId="0" applyFont="1" applyFill="1" applyBorder="1" applyAlignment="1">
      <alignment horizontal="right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165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/>
    <xf numFmtId="165" fontId="19" fillId="0" borderId="57" xfId="0" applyNumberFormat="1" applyFont="1" applyBorder="1" applyAlignment="1">
      <alignment horizontal="center" vertical="center"/>
    </xf>
    <xf numFmtId="165" fontId="25" fillId="0" borderId="22" xfId="0" applyNumberFormat="1" applyFont="1" applyBorder="1" applyAlignment="1">
      <alignment horizontal="center" vertical="center"/>
    </xf>
    <xf numFmtId="0" fontId="31" fillId="0" borderId="58" xfId="0" applyFont="1" applyBorder="1" applyAlignment="1">
      <alignment horizontal="left"/>
    </xf>
    <xf numFmtId="0" fontId="0" fillId="0" borderId="59" xfId="0" applyBorder="1" applyAlignment="1">
      <alignment horizontal="center"/>
    </xf>
    <xf numFmtId="0" fontId="31" fillId="0" borderId="59" xfId="0" applyFont="1" applyBorder="1" applyAlignment="1">
      <alignment horizontal="left"/>
    </xf>
    <xf numFmtId="0" fontId="33" fillId="0" borderId="60" xfId="0" applyFont="1" applyBorder="1" applyAlignment="1">
      <alignment horizontal="center"/>
    </xf>
    <xf numFmtId="0" fontId="31" fillId="0" borderId="61" xfId="0" applyFont="1" applyBorder="1" applyAlignment="1">
      <alignment horizontal="left"/>
    </xf>
    <xf numFmtId="0" fontId="0" fillId="0" borderId="62" xfId="0" applyBorder="1" applyAlignment="1">
      <alignment horizontal="center"/>
    </xf>
    <xf numFmtId="0" fontId="31" fillId="0" borderId="62" xfId="0" applyFont="1" applyBorder="1" applyAlignment="1">
      <alignment horizontal="left"/>
    </xf>
    <xf numFmtId="0" fontId="33" fillId="0" borderId="63" xfId="0" applyFont="1" applyBorder="1" applyAlignment="1">
      <alignment horizontal="center"/>
    </xf>
    <xf numFmtId="0" fontId="21" fillId="0" borderId="62" xfId="0" applyFont="1" applyBorder="1" applyAlignment="1">
      <alignment horizontal="center"/>
    </xf>
    <xf numFmtId="165" fontId="31" fillId="0" borderId="62" xfId="0" applyNumberFormat="1" applyFont="1" applyBorder="1" applyAlignment="1">
      <alignment horizontal="left"/>
    </xf>
    <xf numFmtId="165" fontId="31" fillId="0" borderId="61" xfId="0" applyNumberFormat="1" applyFont="1" applyBorder="1" applyAlignment="1">
      <alignment horizontal="left"/>
    </xf>
    <xf numFmtId="0" fontId="21" fillId="0" borderId="63" xfId="0" applyFont="1" applyBorder="1" applyAlignment="1">
      <alignment horizontal="center"/>
    </xf>
    <xf numFmtId="2" fontId="31" fillId="0" borderId="62" xfId="0" applyNumberFormat="1" applyFont="1" applyBorder="1" applyAlignment="1">
      <alignment horizontal="left"/>
    </xf>
    <xf numFmtId="0" fontId="33" fillId="0" borderId="63" xfId="0" applyFont="1" applyBorder="1"/>
    <xf numFmtId="2" fontId="31" fillId="0" borderId="64" xfId="0" applyNumberFormat="1" applyFont="1" applyBorder="1" applyAlignment="1">
      <alignment horizontal="left"/>
    </xf>
    <xf numFmtId="0" fontId="31" fillId="0" borderId="64" xfId="0" applyFont="1" applyBorder="1" applyAlignment="1">
      <alignment horizontal="left"/>
    </xf>
    <xf numFmtId="0" fontId="21" fillId="0" borderId="64" xfId="0" applyFont="1" applyBorder="1"/>
    <xf numFmtId="0" fontId="21" fillId="0" borderId="65" xfId="0" applyFont="1" applyBorder="1"/>
    <xf numFmtId="0" fontId="31" fillId="0" borderId="66" xfId="0" applyFont="1" applyBorder="1" applyAlignment="1">
      <alignment horizontal="left"/>
    </xf>
    <xf numFmtId="0" fontId="31" fillId="0" borderId="67" xfId="0" applyFont="1" applyBorder="1" applyAlignment="1">
      <alignment horizontal="left"/>
    </xf>
    <xf numFmtId="0" fontId="31" fillId="0" borderId="68" xfId="0" applyFont="1" applyBorder="1" applyAlignment="1">
      <alignment horizontal="left"/>
    </xf>
    <xf numFmtId="0" fontId="31" fillId="0" borderId="69" xfId="0" applyFont="1" applyBorder="1" applyAlignment="1">
      <alignment horizontal="left"/>
    </xf>
    <xf numFmtId="0" fontId="31" fillId="0" borderId="69" xfId="0" applyFont="1" applyFill="1" applyBorder="1" applyAlignment="1">
      <alignment horizontal="left"/>
    </xf>
    <xf numFmtId="165" fontId="31" fillId="0" borderId="68" xfId="0" applyNumberFormat="1" applyFont="1" applyBorder="1" applyAlignment="1">
      <alignment horizontal="left"/>
    </xf>
    <xf numFmtId="165" fontId="29" fillId="27" borderId="0" xfId="0" applyNumberFormat="1" applyFont="1" applyFill="1" applyBorder="1" applyAlignment="1">
      <alignment horizontal="center" vertical="center" wrapText="1"/>
    </xf>
    <xf numFmtId="0" fontId="31" fillId="0" borderId="62" xfId="0" applyFont="1" applyBorder="1" applyAlignment="1">
      <alignment horizontal="center"/>
    </xf>
    <xf numFmtId="0" fontId="31" fillId="0" borderId="63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0" fillId="27" borderId="0" xfId="0" applyFont="1" applyFill="1" applyBorder="1"/>
    <xf numFmtId="0" fontId="25" fillId="27" borderId="0" xfId="0" applyFont="1" applyFill="1" applyBorder="1" applyAlignment="1">
      <alignment horizontal="center"/>
    </xf>
    <xf numFmtId="2" fontId="25" fillId="27" borderId="0" xfId="0" applyNumberFormat="1" applyFont="1" applyFill="1" applyBorder="1" applyAlignment="1">
      <alignment horizontal="center"/>
    </xf>
    <xf numFmtId="165" fontId="25" fillId="27" borderId="0" xfId="0" applyNumberFormat="1" applyFont="1" applyFill="1" applyBorder="1"/>
    <xf numFmtId="0" fontId="28" fillId="27" borderId="0" xfId="0" applyFont="1" applyFill="1" applyBorder="1"/>
    <xf numFmtId="0" fontId="25" fillId="27" borderId="0" xfId="0" applyFont="1" applyFill="1" applyBorder="1"/>
    <xf numFmtId="0" fontId="28" fillId="27" borderId="0" xfId="0" applyFont="1" applyFill="1" applyBorder="1"/>
    <xf numFmtId="10" fontId="28" fillId="27" borderId="70" xfId="0" applyNumberFormat="1" applyFont="1" applyFill="1" applyBorder="1" applyAlignment="1">
      <alignment horizontal="center" vertical="center"/>
    </xf>
    <xf numFmtId="164" fontId="28" fillId="27" borderId="70" xfId="0" applyNumberFormat="1" applyFont="1" applyFill="1" applyBorder="1" applyAlignment="1">
      <alignment horizontal="center" vertical="center"/>
    </xf>
    <xf numFmtId="0" fontId="28" fillId="27" borderId="70" xfId="0" applyFont="1" applyFill="1" applyBorder="1" applyAlignment="1">
      <alignment horizontal="center" vertical="center"/>
    </xf>
    <xf numFmtId="3" fontId="28" fillId="27" borderId="70" xfId="0" applyNumberFormat="1" applyFont="1" applyFill="1" applyBorder="1" applyAlignment="1">
      <alignment horizontal="center" vertical="center"/>
    </xf>
    <xf numFmtId="167" fontId="28" fillId="27" borderId="70" xfId="0" applyNumberFormat="1" applyFont="1" applyFill="1" applyBorder="1" applyAlignment="1">
      <alignment horizontal="center" vertical="center"/>
    </xf>
    <xf numFmtId="0" fontId="29" fillId="27" borderId="71" xfId="0" applyFont="1" applyFill="1" applyBorder="1" applyAlignment="1">
      <alignment horizontal="center" vertical="center"/>
    </xf>
    <xf numFmtId="0" fontId="29" fillId="27" borderId="72" xfId="0" applyFont="1" applyFill="1" applyBorder="1" applyAlignment="1">
      <alignment horizontal="center" vertical="center"/>
    </xf>
    <xf numFmtId="165" fontId="28" fillId="27" borderId="0" xfId="0" applyNumberFormat="1" applyFont="1" applyFill="1" applyBorder="1"/>
    <xf numFmtId="2" fontId="28" fillId="27" borderId="50" xfId="0" applyNumberFormat="1" applyFont="1" applyFill="1" applyBorder="1" applyAlignment="1">
      <alignment horizontal="center"/>
    </xf>
    <xf numFmtId="165" fontId="28" fillId="27" borderId="50" xfId="0" applyNumberFormat="1" applyFont="1" applyFill="1" applyBorder="1"/>
    <xf numFmtId="0" fontId="28" fillId="27" borderId="50" xfId="0" applyFont="1" applyFill="1" applyBorder="1" applyAlignment="1">
      <alignment horizontal="center"/>
    </xf>
    <xf numFmtId="0" fontId="28" fillId="27" borderId="73" xfId="0" applyFont="1" applyFill="1" applyBorder="1"/>
    <xf numFmtId="0" fontId="28" fillId="27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34" fillId="0" borderId="0" xfId="0" applyFont="1" applyAlignment="1">
      <alignment horizontal="left"/>
    </xf>
    <xf numFmtId="0" fontId="29" fillId="27" borderId="0" xfId="0" applyFont="1" applyFill="1" applyBorder="1" applyAlignment="1">
      <alignment horizontal="center"/>
    </xf>
    <xf numFmtId="0" fontId="28" fillId="27" borderId="0" xfId="0" applyFont="1" applyFill="1" applyBorder="1" applyAlignment="1">
      <alignment horizontal="right"/>
    </xf>
    <xf numFmtId="0" fontId="25" fillId="27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0" fillId="0" borderId="0" xfId="0" applyBorder="1"/>
    <xf numFmtId="165" fontId="0" fillId="0" borderId="0" xfId="0" applyNumberFormat="1" applyBorder="1"/>
    <xf numFmtId="0" fontId="0" fillId="0" borderId="0" xfId="0" applyFont="1" applyBorder="1"/>
    <xf numFmtId="0" fontId="32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9" fillId="27" borderId="0" xfId="0" applyFont="1" applyFill="1" applyBorder="1" applyAlignment="1">
      <alignment horizontal="center" vertical="center" wrapText="1"/>
    </xf>
    <xf numFmtId="0" fontId="28" fillId="27" borderId="0" xfId="0" applyFont="1" applyFill="1" applyBorder="1"/>
    <xf numFmtId="0" fontId="28" fillId="27" borderId="0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28" fillId="27" borderId="50" xfId="0" applyFont="1" applyFill="1" applyBorder="1"/>
    <xf numFmtId="0" fontId="29" fillId="27" borderId="0" xfId="0" applyFont="1" applyFill="1" applyBorder="1" applyAlignment="1">
      <alignment horizontal="center" vertical="center" wrapText="1"/>
    </xf>
    <xf numFmtId="0" fontId="28" fillId="27" borderId="0" xfId="0" applyFont="1" applyFill="1" applyBorder="1" applyAlignment="1">
      <alignment vertical="center" wrapText="1"/>
    </xf>
    <xf numFmtId="165" fontId="19" fillId="0" borderId="9" xfId="0" applyNumberFormat="1" applyFont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31" fillId="27" borderId="61" xfId="0" applyFont="1" applyFill="1" applyBorder="1" applyAlignment="1">
      <alignment horizontal="left" vertical="center" wrapText="1"/>
    </xf>
    <xf numFmtId="0" fontId="31" fillId="27" borderId="62" xfId="0" applyFont="1" applyFill="1" applyBorder="1" applyAlignment="1">
      <alignment horizontal="left"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31" fillId="27" borderId="62" xfId="0" applyFont="1" applyFill="1" applyBorder="1" applyAlignment="1">
      <alignment horizontal="left" vertical="center" wrapText="1"/>
    </xf>
    <xf numFmtId="0" fontId="31" fillId="27" borderId="75" xfId="0" applyFont="1" applyFill="1" applyBorder="1" applyAlignment="1">
      <alignment horizontal="left" vertical="center" wrapText="1"/>
    </xf>
    <xf numFmtId="0" fontId="31" fillId="27" borderId="70" xfId="0" applyFont="1" applyFill="1" applyBorder="1" applyAlignment="1">
      <alignment horizontal="left" vertical="center" wrapText="1"/>
    </xf>
    <xf numFmtId="0" fontId="0" fillId="0" borderId="70" xfId="0" applyBorder="1" applyAlignment="1">
      <alignment wrapText="1"/>
    </xf>
    <xf numFmtId="0" fontId="0" fillId="0" borderId="76" xfId="0" applyBorder="1" applyAlignment="1">
      <alignment wrapText="1"/>
    </xf>
    <xf numFmtId="165" fontId="19" fillId="0" borderId="77" xfId="0" applyNumberFormat="1" applyFont="1" applyFill="1" applyBorder="1" applyAlignment="1">
      <alignment horizontal="center" vertical="center" wrapText="1"/>
    </xf>
    <xf numFmtId="0" fontId="25" fillId="0" borderId="78" xfId="0" applyFont="1" applyFill="1" applyBorder="1" applyAlignment="1">
      <alignment vertical="center" wrapText="1"/>
    </xf>
    <xf numFmtId="0" fontId="25" fillId="0" borderId="77" xfId="0" applyFont="1" applyFill="1" applyBorder="1" applyAlignment="1">
      <alignment horizontal="center" vertical="center" wrapText="1"/>
    </xf>
    <xf numFmtId="0" fontId="25" fillId="0" borderId="78" xfId="0" applyFont="1" applyBorder="1" applyAlignment="1">
      <alignment vertical="center" wrapText="1"/>
    </xf>
    <xf numFmtId="0" fontId="25" fillId="0" borderId="77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 wrapText="1"/>
    </xf>
    <xf numFmtId="0" fontId="25" fillId="0" borderId="79" xfId="0" applyFont="1" applyBorder="1" applyAlignment="1">
      <alignment wrapText="1"/>
    </xf>
    <xf numFmtId="0" fontId="19" fillId="0" borderId="9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center" vertical="center" wrapText="1"/>
    </xf>
    <xf numFmtId="3" fontId="19" fillId="25" borderId="81" xfId="0" applyNumberFormat="1" applyFont="1" applyFill="1" applyBorder="1" applyAlignment="1">
      <alignment horizontal="center" vertical="center" wrapText="1"/>
    </xf>
    <xf numFmtId="0" fontId="25" fillId="24" borderId="82" xfId="0" applyFont="1" applyFill="1" applyBorder="1" applyAlignment="1">
      <alignment vertical="center" wrapText="1"/>
    </xf>
    <xf numFmtId="0" fontId="25" fillId="0" borderId="83" xfId="0" applyFont="1" applyFill="1" applyBorder="1" applyAlignment="1">
      <alignment horizontal="center" vertical="top" wrapText="1"/>
    </xf>
    <xf numFmtId="0" fontId="25" fillId="0" borderId="84" xfId="0" applyFont="1" applyBorder="1" applyAlignment="1">
      <alignment vertical="top" wrapText="1"/>
    </xf>
    <xf numFmtId="0" fontId="25" fillId="0" borderId="85" xfId="0" applyFont="1" applyBorder="1" applyAlignment="1">
      <alignment horizontal="right" vertical="center" wrapText="1"/>
    </xf>
    <xf numFmtId="0" fontId="25" fillId="0" borderId="72" xfId="0" applyFont="1" applyBorder="1" applyAlignment="1">
      <alignment vertical="center" wrapText="1"/>
    </xf>
    <xf numFmtId="0" fontId="25" fillId="0" borderId="18" xfId="0" applyFont="1" applyBorder="1" applyAlignment="1">
      <alignment horizontal="right" vertical="center" wrapText="1"/>
    </xf>
    <xf numFmtId="0" fontId="25" fillId="0" borderId="86" xfId="0" applyFont="1" applyBorder="1" applyAlignment="1">
      <alignment vertical="center" wrapText="1"/>
    </xf>
    <xf numFmtId="0" fontId="28" fillId="27" borderId="0" xfId="0" applyFont="1" applyFill="1" applyBorder="1" applyAlignment="1">
      <alignment wrapText="1"/>
    </xf>
    <xf numFmtId="0" fontId="28" fillId="27" borderId="0" xfId="0" applyFont="1" applyFill="1" applyBorder="1" applyAlignment="1">
      <alignment horizontal="center" vertical="center"/>
    </xf>
    <xf numFmtId="3" fontId="19" fillId="24" borderId="87" xfId="0" applyNumberFormat="1" applyFont="1" applyFill="1" applyBorder="1" applyAlignment="1">
      <alignment horizontal="center" vertical="center" wrapText="1"/>
    </xf>
    <xf numFmtId="0" fontId="19" fillId="24" borderId="88" xfId="0" applyFont="1" applyFill="1" applyBorder="1" applyAlignment="1">
      <alignment horizontal="center" vertical="center" wrapText="1"/>
    </xf>
    <xf numFmtId="0" fontId="26" fillId="16" borderId="46" xfId="0" applyFont="1" applyFill="1" applyBorder="1" applyAlignment="1">
      <alignment horizontal="center" vertical="center" wrapText="1"/>
    </xf>
    <xf numFmtId="0" fontId="25" fillId="0" borderId="89" xfId="0" applyFont="1" applyBorder="1" applyAlignment="1"/>
    <xf numFmtId="0" fontId="25" fillId="0" borderId="78" xfId="0" applyFont="1" applyBorder="1" applyAlignment="1"/>
    <xf numFmtId="0" fontId="19" fillId="26" borderId="77" xfId="0" applyFont="1" applyFill="1" applyBorder="1" applyAlignment="1">
      <alignment horizontal="center" vertical="center" wrapText="1"/>
    </xf>
    <xf numFmtId="0" fontId="25" fillId="0" borderId="89" xfId="0" applyFont="1" applyBorder="1" applyAlignment="1">
      <alignment vertical="center" wrapText="1"/>
    </xf>
    <xf numFmtId="0" fontId="25" fillId="0" borderId="89" xfId="0" applyFont="1" applyFill="1" applyBorder="1" applyAlignment="1">
      <alignment horizontal="center" vertical="center" wrapText="1"/>
    </xf>
    <xf numFmtId="0" fontId="25" fillId="0" borderId="78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90" xfId="0" applyFont="1" applyBorder="1" applyAlignment="1">
      <alignment vertical="center" wrapText="1"/>
    </xf>
    <xf numFmtId="0" fontId="19" fillId="25" borderId="77" xfId="0" applyFont="1" applyFill="1" applyBorder="1" applyAlignment="1">
      <alignment horizontal="center" vertical="center" wrapText="1"/>
    </xf>
    <xf numFmtId="0" fontId="25" fillId="24" borderId="89" xfId="0" applyFont="1" applyFill="1" applyBorder="1" applyAlignment="1">
      <alignment vertical="center" wrapText="1"/>
    </xf>
    <xf numFmtId="0" fontId="25" fillId="24" borderId="78" xfId="0" applyFont="1" applyFill="1" applyBorder="1" applyAlignment="1">
      <alignment vertical="center" wrapText="1"/>
    </xf>
    <xf numFmtId="0" fontId="26" fillId="16" borderId="91" xfId="0" applyFont="1" applyFill="1" applyBorder="1" applyAlignment="1">
      <alignment horizontal="center" vertical="center" wrapText="1"/>
    </xf>
    <xf numFmtId="0" fontId="26" fillId="16" borderId="92" xfId="0" applyFont="1" applyFill="1" applyBorder="1" applyAlignment="1">
      <alignment horizontal="center" vertical="center" wrapText="1"/>
    </xf>
    <xf numFmtId="0" fontId="27" fillId="0" borderId="93" xfId="0" applyFont="1" applyBorder="1" applyAlignment="1">
      <alignment horizont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82" xfId="0" applyFont="1" applyFill="1" applyBorder="1" applyAlignment="1">
      <alignment horizontal="center" vertical="center" wrapText="1"/>
    </xf>
    <xf numFmtId="0" fontId="29" fillId="27" borderId="94" xfId="0" applyFont="1" applyFill="1" applyBorder="1" applyAlignment="1">
      <alignment horizontal="center" vertical="center" wrapText="1"/>
    </xf>
    <xf numFmtId="0" fontId="29" fillId="27" borderId="81" xfId="0" applyFont="1" applyFill="1" applyBorder="1" applyAlignment="1">
      <alignment horizontal="center" vertical="center" wrapText="1"/>
    </xf>
    <xf numFmtId="0" fontId="31" fillId="27" borderId="62" xfId="0" applyFont="1" applyFill="1" applyBorder="1" applyAlignment="1">
      <alignment horizontal="left"/>
    </xf>
    <xf numFmtId="0" fontId="31" fillId="27" borderId="95" xfId="0" applyFont="1" applyFill="1" applyBorder="1" applyAlignment="1">
      <alignment horizontal="left" vertical="center" wrapText="1"/>
    </xf>
    <xf numFmtId="0" fontId="31" fillId="27" borderId="64" xfId="0" applyFont="1" applyFill="1" applyBorder="1" applyAlignment="1">
      <alignment horizontal="left" vertical="center" wrapText="1"/>
    </xf>
    <xf numFmtId="0" fontId="0" fillId="0" borderId="62" xfId="0" applyBorder="1" applyAlignment="1">
      <alignment horizontal="left" wrapText="1"/>
    </xf>
    <xf numFmtId="0" fontId="29" fillId="27" borderId="96" xfId="0" applyFont="1" applyFill="1" applyBorder="1" applyAlignment="1">
      <alignment horizontal="center" vertical="center" wrapText="1"/>
    </xf>
    <xf numFmtId="0" fontId="28" fillId="27" borderId="0" xfId="0" applyFont="1" applyFill="1" applyBorder="1" applyAlignment="1"/>
    <xf numFmtId="0" fontId="28" fillId="27" borderId="70" xfId="0" applyFont="1" applyFill="1" applyBorder="1" applyAlignment="1"/>
    <xf numFmtId="0" fontId="28" fillId="27" borderId="50" xfId="0" applyFont="1" applyFill="1" applyBorder="1" applyAlignment="1"/>
  </cellXfs>
  <cellStyles count="40">
    <cellStyle name="20% - Colore 1" xfId="1" xr:uid="{00000000-0005-0000-0000-000000000000}"/>
    <cellStyle name="20% - Colore 2" xfId="2" xr:uid="{00000000-0005-0000-0000-000001000000}"/>
    <cellStyle name="20% - Colore 3" xfId="3" xr:uid="{00000000-0005-0000-0000-000002000000}"/>
    <cellStyle name="20% - Colore 4" xfId="4" xr:uid="{00000000-0005-0000-0000-000003000000}"/>
    <cellStyle name="20% - Colore 5" xfId="5" xr:uid="{00000000-0005-0000-0000-000004000000}"/>
    <cellStyle name="20% - Colore 6" xfId="6" xr:uid="{00000000-0005-0000-0000-000005000000}"/>
    <cellStyle name="40% - Colore 1" xfId="7" xr:uid="{00000000-0005-0000-0000-000006000000}"/>
    <cellStyle name="40% - Colore 2" xfId="8" xr:uid="{00000000-0005-0000-0000-000007000000}"/>
    <cellStyle name="40% - Colore 3" xfId="9" xr:uid="{00000000-0005-0000-0000-000008000000}"/>
    <cellStyle name="40% - Colore 4" xfId="10" xr:uid="{00000000-0005-0000-0000-000009000000}"/>
    <cellStyle name="40% - Colore 5" xfId="11" xr:uid="{00000000-0005-0000-0000-00000A000000}"/>
    <cellStyle name="40% - Colore 6" xfId="12" xr:uid="{00000000-0005-0000-0000-00000B000000}"/>
    <cellStyle name="60% - Colore 1" xfId="13" xr:uid="{00000000-0005-0000-0000-00000C000000}"/>
    <cellStyle name="60% - Colore 2" xfId="14" xr:uid="{00000000-0005-0000-0000-00000D000000}"/>
    <cellStyle name="60% - Colore 3" xfId="15" xr:uid="{00000000-0005-0000-0000-00000E000000}"/>
    <cellStyle name="60% - Colore 4" xfId="16" xr:uid="{00000000-0005-0000-0000-00000F000000}"/>
    <cellStyle name="60% - Colore 5" xfId="17" xr:uid="{00000000-0005-0000-0000-000010000000}"/>
    <cellStyle name="60% - Colore 6" xfId="18" xr:uid="{00000000-0005-0000-0000-000011000000}"/>
    <cellStyle name="Calcolo" xfId="19" xr:uid="{00000000-0005-0000-0000-000012000000}"/>
    <cellStyle name="Cella collegata" xfId="20" xr:uid="{00000000-0005-0000-0000-000013000000}"/>
    <cellStyle name="Cella da controllare" xfId="21" xr:uid="{00000000-0005-0000-0000-000014000000}"/>
    <cellStyle name="Colore 1" xfId="22" xr:uid="{00000000-0005-0000-0000-000015000000}"/>
    <cellStyle name="Colore 2" xfId="23" xr:uid="{00000000-0005-0000-0000-000016000000}"/>
    <cellStyle name="Colore 3" xfId="24" xr:uid="{00000000-0005-0000-0000-000017000000}"/>
    <cellStyle name="Colore 4" xfId="25" xr:uid="{00000000-0005-0000-0000-000018000000}"/>
    <cellStyle name="Colore 5" xfId="26" xr:uid="{00000000-0005-0000-0000-000019000000}"/>
    <cellStyle name="Colore 6" xfId="27" xr:uid="{00000000-0005-0000-0000-00001A000000}"/>
    <cellStyle name="Neutrale" xfId="28" xr:uid="{00000000-0005-0000-0000-00001B000000}"/>
    <cellStyle name="Normal" xfId="0" builtinId="0"/>
    <cellStyle name="Nota" xfId="29" xr:uid="{00000000-0005-0000-0000-00001D000000}"/>
    <cellStyle name="Testo avviso" xfId="30" xr:uid="{00000000-0005-0000-0000-00001E000000}"/>
    <cellStyle name="Testo descrittivo" xfId="31" xr:uid="{00000000-0005-0000-0000-00001F000000}"/>
    <cellStyle name="Titolo" xfId="32" xr:uid="{00000000-0005-0000-0000-000020000000}"/>
    <cellStyle name="Titolo 1" xfId="33" xr:uid="{00000000-0005-0000-0000-000021000000}"/>
    <cellStyle name="Titolo 2" xfId="34" xr:uid="{00000000-0005-0000-0000-000022000000}"/>
    <cellStyle name="Titolo 3" xfId="35" xr:uid="{00000000-0005-0000-0000-000023000000}"/>
    <cellStyle name="Titolo 4" xfId="36" xr:uid="{00000000-0005-0000-0000-000024000000}"/>
    <cellStyle name="Totale" xfId="37" xr:uid="{00000000-0005-0000-0000-000025000000}"/>
    <cellStyle name="Valore non valido" xfId="38" xr:uid="{00000000-0005-0000-0000-000026000000}"/>
    <cellStyle name="Valore valido" xfId="39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0</xdr:row>
      <xdr:rowOff>114300</xdr:rowOff>
    </xdr:from>
    <xdr:to>
      <xdr:col>17</xdr:col>
      <xdr:colOff>457200</xdr:colOff>
      <xdr:row>0</xdr:row>
      <xdr:rowOff>676275</xdr:rowOff>
    </xdr:to>
    <xdr:sp macro="" textlink="">
      <xdr:nvSpPr>
        <xdr:cNvPr id="1031" name="Object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F974AF3-53EF-4660-A3DD-CAE0C6CDDC6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447675</xdr:colOff>
      <xdr:row>0</xdr:row>
      <xdr:rowOff>28575</xdr:rowOff>
    </xdr:from>
    <xdr:to>
      <xdr:col>17</xdr:col>
      <xdr:colOff>590550</xdr:colOff>
      <xdr:row>1</xdr:row>
      <xdr:rowOff>257175</xdr:rowOff>
    </xdr:to>
    <xdr:sp macro="" textlink="">
      <xdr:nvSpPr>
        <xdr:cNvPr id="2049" name="Object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515DB02-5E03-40D3-AD5C-792788104C8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6"/>
  <sheetViews>
    <sheetView tabSelected="1" topLeftCell="A31" zoomScaleNormal="100" workbookViewId="0">
      <selection activeCell="A4" sqref="A4:D4"/>
    </sheetView>
  </sheetViews>
  <sheetFormatPr defaultColWidth="12.85546875" defaultRowHeight="12.75"/>
  <cols>
    <col min="1" max="1" width="15.28515625" bestFit="1" customWidth="1"/>
    <col min="2" max="2" width="17" style="1" bestFit="1" customWidth="1"/>
    <col min="3" max="3" width="9.28515625" style="1" bestFit="1" customWidth="1"/>
    <col min="4" max="4" width="11.85546875" style="2" customWidth="1"/>
    <col min="5" max="5" width="8.5703125" bestFit="1" customWidth="1"/>
    <col min="6" max="6" width="10.5703125" customWidth="1"/>
    <col min="7" max="8" width="12.42578125" customWidth="1"/>
    <col min="9" max="9" width="11.140625" style="3" customWidth="1"/>
    <col min="10" max="10" width="15.5703125" style="1" customWidth="1"/>
    <col min="11" max="11" width="17" bestFit="1" customWidth="1"/>
    <col min="12" max="12" width="10.42578125" customWidth="1"/>
    <col min="13" max="13" width="11.140625" customWidth="1"/>
    <col min="14" max="14" width="18" style="4" customWidth="1"/>
    <col min="15" max="15" width="19.140625" style="4" bestFit="1" customWidth="1"/>
    <col min="16" max="16" width="9.140625" style="4" customWidth="1"/>
    <col min="17" max="17" width="12.140625" style="4" customWidth="1"/>
    <col min="18" max="18" width="9.42578125" style="4" customWidth="1"/>
    <col min="19" max="33" width="12.85546875" style="4" customWidth="1"/>
  </cols>
  <sheetData>
    <row r="1" spans="1:21" s="95" customFormat="1" ht="54" customHeight="1" thickTop="1" thickBot="1">
      <c r="A1" s="248" t="str">
        <f>A61</f>
        <v>drilling parameter</v>
      </c>
      <c r="B1" s="248"/>
      <c r="C1" s="248"/>
      <c r="D1" s="261" t="str">
        <f>A4</f>
        <v>FR4 DS, ML  4Lg</v>
      </c>
      <c r="E1" s="262"/>
      <c r="F1" s="262"/>
      <c r="G1" s="262"/>
      <c r="H1" s="262"/>
      <c r="I1" s="262"/>
      <c r="J1" s="263"/>
      <c r="K1" s="97">
        <f ca="1">TODAY()</f>
        <v>43923</v>
      </c>
      <c r="L1" s="94"/>
      <c r="M1" s="94"/>
      <c r="R1" s="96"/>
    </row>
    <row r="2" spans="1:21" s="14" customFormat="1" ht="9.75" customHeight="1" thickTop="1" thickBot="1">
      <c r="G2" s="15"/>
      <c r="H2" s="15"/>
      <c r="I2" s="15"/>
      <c r="J2" s="16"/>
      <c r="K2" s="17"/>
      <c r="L2" s="17"/>
      <c r="R2" s="6">
        <v>2</v>
      </c>
    </row>
    <row r="3" spans="1:21" s="34" customFormat="1" ht="16.5" thickTop="1" thickBot="1">
      <c r="A3" s="229" t="str">
        <f>C61</f>
        <v>material</v>
      </c>
      <c r="B3" s="249"/>
      <c r="C3" s="250"/>
      <c r="D3" s="251" t="str">
        <f>F61</f>
        <v>input</v>
      </c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28"/>
    </row>
    <row r="4" spans="1:21" s="36" customFormat="1" ht="42.75" customHeight="1" thickTop="1" thickBot="1">
      <c r="A4" s="258" t="s">
        <v>0</v>
      </c>
      <c r="B4" s="259"/>
      <c r="C4" s="259"/>
      <c r="D4" s="260"/>
      <c r="E4" s="227" t="str">
        <f>A53</f>
        <v>Spindle speed</v>
      </c>
      <c r="F4" s="228"/>
      <c r="G4" s="227" t="str">
        <f>A57</f>
        <v>Infeed</v>
      </c>
      <c r="H4" s="253"/>
      <c r="I4" s="254"/>
      <c r="J4" s="255" t="str">
        <f>A59</f>
        <v>retract</v>
      </c>
      <c r="K4" s="256"/>
      <c r="L4" s="257"/>
      <c r="M4" s="264" t="str">
        <f>A55</f>
        <v>cutting speed</v>
      </c>
      <c r="N4" s="265"/>
      <c r="O4" s="27"/>
      <c r="P4" s="27"/>
      <c r="Q4" s="27"/>
      <c r="R4" s="35"/>
    </row>
    <row r="5" spans="1:21" s="36" customFormat="1" ht="33.75" customHeight="1" thickTop="1" thickBot="1">
      <c r="A5" s="238"/>
      <c r="B5" s="239"/>
      <c r="C5" s="240" t="str">
        <f>C55</f>
        <v>max. RPM</v>
      </c>
      <c r="D5" s="241"/>
      <c r="E5" s="236">
        <v>200000</v>
      </c>
      <c r="F5" s="237"/>
      <c r="G5" s="101" t="str">
        <f>F52</f>
        <v>% of d</v>
      </c>
      <c r="H5" s="104"/>
      <c r="I5" s="37">
        <f>D77</f>
        <v>7.0000000000000007E-2</v>
      </c>
      <c r="J5" s="38" t="str">
        <f>C59</f>
        <v>factor</v>
      </c>
      <c r="K5" s="225">
        <f>F77</f>
        <v>2.5</v>
      </c>
      <c r="L5" s="226"/>
      <c r="M5" s="39" t="str">
        <f>F57</f>
        <v>m/min</v>
      </c>
      <c r="N5" s="40">
        <f>G77</f>
        <v>150</v>
      </c>
      <c r="O5" s="41" t="str">
        <f>C53</f>
        <v>max. drill distance</v>
      </c>
      <c r="P5" s="42">
        <f>I77</f>
        <v>20000</v>
      </c>
      <c r="Q5" s="109"/>
      <c r="R5" s="43" t="s">
        <v>1</v>
      </c>
    </row>
    <row r="6" spans="1:21" s="36" customFormat="1" ht="17.25" thickTop="1" thickBot="1">
      <c r="A6" s="44"/>
      <c r="B6" s="45"/>
      <c r="C6" s="242" t="str">
        <f>C56</f>
        <v>min. RPM</v>
      </c>
      <c r="D6" s="243"/>
      <c r="E6" s="246">
        <v>20000</v>
      </c>
      <c r="F6" s="247"/>
      <c r="G6" s="102" t="str">
        <f>C51</f>
        <v>range</v>
      </c>
      <c r="H6" s="105"/>
      <c r="I6" s="145" t="str">
        <f>F55</f>
        <v>4 - 12%</v>
      </c>
      <c r="J6" s="46" t="str">
        <f>C51</f>
        <v>range</v>
      </c>
      <c r="K6" s="229" t="str">
        <f>C52</f>
        <v>2,0 bis 8,0 times of infeed</v>
      </c>
      <c r="L6" s="230"/>
      <c r="M6" s="47" t="str">
        <f>C51</f>
        <v>range</v>
      </c>
      <c r="N6" s="48" t="str">
        <f>C57</f>
        <v>50 to 300 m/min</v>
      </c>
      <c r="O6" s="49" t="str">
        <f>C54</f>
        <v>max. stack height</v>
      </c>
      <c r="P6" s="50">
        <f>K77</f>
        <v>4.8</v>
      </c>
      <c r="Q6" s="110"/>
      <c r="R6" s="51" t="str">
        <f>F60</f>
        <v>mm</v>
      </c>
    </row>
    <row r="7" spans="1:21" s="34" customFormat="1" ht="16.5" thickTop="1" thickBot="1">
      <c r="A7" s="231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</row>
    <row r="8" spans="1:21" s="28" customFormat="1" ht="33" thickTop="1" thickBot="1">
      <c r="A8" s="52" t="str">
        <f>A51</f>
        <v>Drill diameter</v>
      </c>
      <c r="B8" s="210" t="str">
        <f>E4</f>
        <v>Spindle speed</v>
      </c>
      <c r="C8" s="233" t="str">
        <f>G4</f>
        <v>Infeed</v>
      </c>
      <c r="D8" s="234"/>
      <c r="E8" s="234"/>
      <c r="F8" s="235"/>
      <c r="G8" s="214" t="str">
        <f>J4</f>
        <v>retract</v>
      </c>
      <c r="H8" s="215"/>
      <c r="I8" s="144" t="str">
        <f>C58</f>
        <v>hits</v>
      </c>
      <c r="J8" s="52" t="str">
        <f>A51</f>
        <v>Drill diameter</v>
      </c>
      <c r="K8" s="210" t="str">
        <f>B8</f>
        <v>Spindle speed</v>
      </c>
      <c r="L8" s="233" t="str">
        <f>C8</f>
        <v>Infeed</v>
      </c>
      <c r="M8" s="234"/>
      <c r="N8" s="234"/>
      <c r="O8" s="235"/>
      <c r="P8" s="214" t="str">
        <f>G8</f>
        <v>retract</v>
      </c>
      <c r="Q8" s="215"/>
      <c r="R8" s="144" t="str">
        <f>C58</f>
        <v>hits</v>
      </c>
    </row>
    <row r="9" spans="1:21" s="61" customFormat="1" ht="33" thickTop="1" thickBot="1">
      <c r="A9" s="53" t="s">
        <v>2</v>
      </c>
      <c r="B9" s="54" t="str">
        <f>C60</f>
        <v>RPM</v>
      </c>
      <c r="C9" s="55" t="str">
        <f>F56</f>
        <v>mm/rev</v>
      </c>
      <c r="D9" s="56" t="str">
        <f>F59</f>
        <v>0,01  mm/rev</v>
      </c>
      <c r="E9" s="57" t="str">
        <f>F57</f>
        <v>m/min</v>
      </c>
      <c r="F9" s="58" t="str">
        <f>F58</f>
        <v>inch/min</v>
      </c>
      <c r="G9" s="59" t="str">
        <f>E9</f>
        <v>m/min</v>
      </c>
      <c r="H9" s="106" t="str">
        <f>F9</f>
        <v>inch/min</v>
      </c>
      <c r="I9" s="60"/>
      <c r="J9" s="53" t="s">
        <v>2</v>
      </c>
      <c r="K9" s="54" t="str">
        <f>B9</f>
        <v>RPM</v>
      </c>
      <c r="L9" s="55" t="str">
        <f>C9</f>
        <v>mm/rev</v>
      </c>
      <c r="M9" s="56" t="str">
        <f>D9</f>
        <v>0,01  mm/rev</v>
      </c>
      <c r="N9" s="57" t="str">
        <f>E9</f>
        <v>m/min</v>
      </c>
      <c r="O9" s="58" t="str">
        <f>F9</f>
        <v>inch/min</v>
      </c>
      <c r="P9" s="59" t="str">
        <f>N9</f>
        <v>m/min</v>
      </c>
      <c r="Q9" s="106" t="str">
        <f>F9</f>
        <v>inch/min</v>
      </c>
      <c r="R9" s="60"/>
    </row>
    <row r="10" spans="1:21" s="61" customFormat="1" ht="16.5" thickTop="1">
      <c r="A10" s="62">
        <v>0.05</v>
      </c>
      <c r="B10" s="63">
        <f t="shared" ref="B10:B43" si="0">IF((ROUND((IF(N$5*1000/(3.14*$A10)&gt;$E$5,$E$5,N$5*1000/(3.14*$A10)))/1000,1)*1000)&lt;L$76,L$76,(ROUND((IF(N$5*1000/(3.14*$A10)&gt;$E$5,$E$5,N$5*1000/(3.14*$A10)))/1000,1)*1000))</f>
        <v>200000</v>
      </c>
      <c r="C10" s="64">
        <f t="shared" ref="C10:C43" si="1">IF($A10*I$5&gt;E$76,E$76,$A10*I$5)</f>
        <v>3.5000000000000005E-3</v>
      </c>
      <c r="D10" s="65">
        <f t="shared" ref="D10:D43" si="2">C10*100</f>
        <v>0.35000000000000003</v>
      </c>
      <c r="E10" s="66">
        <f t="shared" ref="E10:E43" si="3">+B10*C10/1000</f>
        <v>0.70000000000000007</v>
      </c>
      <c r="F10" s="67">
        <f>E10*1000/24.5</f>
        <v>28.571428571428577</v>
      </c>
      <c r="G10" s="68">
        <f>IF(E10*(K$5+A10)&gt;10,"max",E10*(K$5+A10))</f>
        <v>1.7850000000000001</v>
      </c>
      <c r="H10" s="107">
        <f>G10*1000/25.4</f>
        <v>70.275590551181111</v>
      </c>
      <c r="I10" s="69">
        <f t="shared" ref="I10:I43" si="4">IF((ROUND(((I$76)/(K$76/(A10*($R$2))))/1000,1)*1000)&gt;J$77,J$77,(ROUND(((I$76)/(K$76/(A10*($R$2))))/1000,1)*1000))</f>
        <v>400</v>
      </c>
      <c r="J10" s="70">
        <v>1.55</v>
      </c>
      <c r="K10" s="63">
        <f t="shared" ref="K10:K43" si="5">IF((ROUND((IF(N$5*1000/(3.14*$J10)&gt;$E$5,$E$5,N$5*1000/(3.14*$J10)))/1000,1)*1000)&lt;L$76,L$76,(ROUND((IF(N$5*1000/(3.14*$J10)&gt;$E$5,$E$5,N$5*1000/(3.14*$J10)))/1000,1)*1000))</f>
        <v>30800</v>
      </c>
      <c r="L10" s="71">
        <f t="shared" ref="L10:L36" si="6">IF($J10*I$5&gt;E$76,E$76,$J10*I$5)</f>
        <v>7.0000000000000007E-2</v>
      </c>
      <c r="M10" s="72">
        <f t="shared" ref="M10:M43" si="7">L10*100</f>
        <v>7.0000000000000009</v>
      </c>
      <c r="N10" s="73">
        <f t="shared" ref="N10:N43" si="8">+K10*L10/1000</f>
        <v>2.1560000000000001</v>
      </c>
      <c r="O10" s="74">
        <f>+N10*1000/25.4</f>
        <v>84.881889763779526</v>
      </c>
      <c r="P10" s="75" t="str">
        <f>G43</f>
        <v>max.</v>
      </c>
      <c r="Q10" s="111" t="str">
        <f>P10</f>
        <v>max.</v>
      </c>
      <c r="R10" s="69">
        <f>I43</f>
        <v>4000</v>
      </c>
    </row>
    <row r="11" spans="1:21" s="61" customFormat="1" ht="15.75">
      <c r="A11" s="76">
        <v>0.06</v>
      </c>
      <c r="B11" s="77">
        <f t="shared" si="0"/>
        <v>200000</v>
      </c>
      <c r="C11" s="71">
        <f t="shared" si="1"/>
        <v>4.2000000000000006E-3</v>
      </c>
      <c r="D11" s="72">
        <f t="shared" si="2"/>
        <v>0.42000000000000004</v>
      </c>
      <c r="E11" s="73">
        <f t="shared" si="3"/>
        <v>0.84000000000000008</v>
      </c>
      <c r="F11" s="74">
        <f>+E11*1000/25.4</f>
        <v>33.070866141732289</v>
      </c>
      <c r="G11" s="78">
        <f>IF(E11*(K$5+A11)&gt;25,"max",E11*(K$5+A11))</f>
        <v>2.1504000000000003</v>
      </c>
      <c r="H11" s="78">
        <f>G11*1000/25.4</f>
        <v>84.661417322834652</v>
      </c>
      <c r="I11" s="69">
        <f t="shared" si="4"/>
        <v>500</v>
      </c>
      <c r="J11" s="70">
        <v>1.6</v>
      </c>
      <c r="K11" s="77">
        <f t="shared" si="5"/>
        <v>29900</v>
      </c>
      <c r="L11" s="71">
        <f t="shared" si="6"/>
        <v>7.0000000000000007E-2</v>
      </c>
      <c r="M11" s="72">
        <f t="shared" si="7"/>
        <v>7.0000000000000009</v>
      </c>
      <c r="N11" s="73">
        <f t="shared" si="8"/>
        <v>2.093</v>
      </c>
      <c r="O11" s="74">
        <f>+N11*1000/25.4</f>
        <v>82.401574803149614</v>
      </c>
      <c r="P11" s="75" t="str">
        <f t="shared" ref="P11:R26" si="9">P10</f>
        <v>max.</v>
      </c>
      <c r="Q11" s="111" t="str">
        <f>P11</f>
        <v>max.</v>
      </c>
      <c r="R11" s="69">
        <f t="shared" si="9"/>
        <v>4000</v>
      </c>
    </row>
    <row r="12" spans="1:21" s="61" customFormat="1" ht="15.75">
      <c r="A12" s="76">
        <v>7.0000000000000007E-2</v>
      </c>
      <c r="B12" s="77">
        <f t="shared" si="0"/>
        <v>200000</v>
      </c>
      <c r="C12" s="71">
        <f t="shared" si="1"/>
        <v>4.9000000000000007E-3</v>
      </c>
      <c r="D12" s="72">
        <f t="shared" si="2"/>
        <v>0.49000000000000005</v>
      </c>
      <c r="E12" s="73">
        <f t="shared" si="3"/>
        <v>0.98000000000000009</v>
      </c>
      <c r="F12" s="74">
        <f t="shared" ref="F12:F42" si="10">+E12*1000/25.4</f>
        <v>38.58267716535434</v>
      </c>
      <c r="G12" s="78">
        <f t="shared" ref="G12:G28" si="11">IF(E12*(K$5+A12)&gt;25,"max",E12*(K$5+A12))</f>
        <v>2.5186000000000002</v>
      </c>
      <c r="H12" s="78">
        <f t="shared" ref="H12:H28" si="12">G12*1000/25.4</f>
        <v>99.157480314960651</v>
      </c>
      <c r="I12" s="69">
        <f t="shared" si="4"/>
        <v>600</v>
      </c>
      <c r="J12" s="70">
        <v>1.65</v>
      </c>
      <c r="K12" s="77">
        <f t="shared" si="5"/>
        <v>29000</v>
      </c>
      <c r="L12" s="71">
        <f t="shared" si="6"/>
        <v>7.0000000000000007E-2</v>
      </c>
      <c r="M12" s="72">
        <f t="shared" si="7"/>
        <v>7.0000000000000009</v>
      </c>
      <c r="N12" s="73">
        <f t="shared" si="8"/>
        <v>2.0300000000000002</v>
      </c>
      <c r="O12" s="74">
        <f t="shared" ref="O12:O42" si="13">+N12*1000/25.4</f>
        <v>79.921259842519703</v>
      </c>
      <c r="P12" s="75" t="str">
        <f t="shared" si="9"/>
        <v>max.</v>
      </c>
      <c r="Q12" s="111" t="str">
        <f t="shared" ref="Q12:Q43" si="14">P12</f>
        <v>max.</v>
      </c>
      <c r="R12" s="69">
        <f t="shared" si="9"/>
        <v>4000</v>
      </c>
    </row>
    <row r="13" spans="1:21" s="61" customFormat="1" ht="15.75">
      <c r="A13" s="76">
        <v>0.08</v>
      </c>
      <c r="B13" s="77">
        <f>IF((ROUND((IF(N$5*1000/(3.14*$A13)&gt;$E$5,$E$5,N$5*1000/(3.14*$A13)))/1000,1)*1000)&lt;L$76,L$76,(ROUND((IF(N$5*1000/(3.14*$A13)&gt;$E$5,$E$5,N$5*1000/(3.14*$A13)))/1000,1)*1000))</f>
        <v>200000</v>
      </c>
      <c r="C13" s="71">
        <f t="shared" si="1"/>
        <v>5.6000000000000008E-3</v>
      </c>
      <c r="D13" s="72">
        <f t="shared" si="2"/>
        <v>0.56000000000000005</v>
      </c>
      <c r="E13" s="73">
        <f t="shared" si="3"/>
        <v>1.1200000000000003</v>
      </c>
      <c r="F13" s="74">
        <f t="shared" si="10"/>
        <v>44.094488188976392</v>
      </c>
      <c r="G13" s="78">
        <f t="shared" si="11"/>
        <v>2.8896000000000011</v>
      </c>
      <c r="H13" s="78">
        <f t="shared" si="12"/>
        <v>113.76377952755911</v>
      </c>
      <c r="I13" s="69">
        <f t="shared" si="4"/>
        <v>700</v>
      </c>
      <c r="J13" s="70">
        <v>1.7</v>
      </c>
      <c r="K13" s="77">
        <f t="shared" si="5"/>
        <v>28100</v>
      </c>
      <c r="L13" s="71">
        <f t="shared" si="6"/>
        <v>7.0000000000000007E-2</v>
      </c>
      <c r="M13" s="72">
        <f t="shared" si="7"/>
        <v>7.0000000000000009</v>
      </c>
      <c r="N13" s="73">
        <f t="shared" si="8"/>
        <v>1.9670000000000003</v>
      </c>
      <c r="O13" s="74">
        <f t="shared" si="13"/>
        <v>77.440944881889777</v>
      </c>
      <c r="P13" s="75" t="str">
        <f t="shared" si="9"/>
        <v>max.</v>
      </c>
      <c r="Q13" s="111" t="str">
        <f t="shared" si="14"/>
        <v>max.</v>
      </c>
      <c r="R13" s="69">
        <f t="shared" si="9"/>
        <v>4000</v>
      </c>
    </row>
    <row r="14" spans="1:21" s="61" customFormat="1" ht="15.75">
      <c r="A14" s="76">
        <v>0.09</v>
      </c>
      <c r="B14" s="77">
        <f t="shared" si="0"/>
        <v>200000</v>
      </c>
      <c r="C14" s="71">
        <f t="shared" si="1"/>
        <v>6.3E-3</v>
      </c>
      <c r="D14" s="72">
        <f t="shared" si="2"/>
        <v>0.63</v>
      </c>
      <c r="E14" s="73">
        <f t="shared" si="3"/>
        <v>1.26</v>
      </c>
      <c r="F14" s="74">
        <f t="shared" si="10"/>
        <v>49.606299212598429</v>
      </c>
      <c r="G14" s="78">
        <f t="shared" si="11"/>
        <v>3.2633999999999999</v>
      </c>
      <c r="H14" s="78">
        <f t="shared" si="12"/>
        <v>128.48031496062993</v>
      </c>
      <c r="I14" s="69">
        <f t="shared" si="4"/>
        <v>800</v>
      </c>
      <c r="J14" s="70">
        <v>1.75</v>
      </c>
      <c r="K14" s="77">
        <f t="shared" si="5"/>
        <v>27300</v>
      </c>
      <c r="L14" s="71">
        <f t="shared" si="6"/>
        <v>7.0000000000000007E-2</v>
      </c>
      <c r="M14" s="72">
        <f t="shared" si="7"/>
        <v>7.0000000000000009</v>
      </c>
      <c r="N14" s="73">
        <f t="shared" si="8"/>
        <v>1.9110000000000003</v>
      </c>
      <c r="O14" s="74">
        <f t="shared" si="13"/>
        <v>75.236220472440962</v>
      </c>
      <c r="P14" s="75" t="str">
        <f t="shared" si="9"/>
        <v>max.</v>
      </c>
      <c r="Q14" s="111" t="str">
        <f t="shared" si="14"/>
        <v>max.</v>
      </c>
      <c r="R14" s="69">
        <f t="shared" si="9"/>
        <v>4000</v>
      </c>
    </row>
    <row r="15" spans="1:21" s="28" customFormat="1" ht="15.75">
      <c r="A15" s="70">
        <v>0.1</v>
      </c>
      <c r="B15" s="77">
        <f t="shared" si="0"/>
        <v>200000</v>
      </c>
      <c r="C15" s="71">
        <f t="shared" si="1"/>
        <v>7.000000000000001E-3</v>
      </c>
      <c r="D15" s="72">
        <f t="shared" si="2"/>
        <v>0.70000000000000007</v>
      </c>
      <c r="E15" s="73">
        <f t="shared" si="3"/>
        <v>1.4000000000000001</v>
      </c>
      <c r="F15" s="74">
        <f t="shared" si="10"/>
        <v>55.118110236220481</v>
      </c>
      <c r="G15" s="78">
        <f t="shared" si="11"/>
        <v>3.6400000000000006</v>
      </c>
      <c r="H15" s="78">
        <f t="shared" si="12"/>
        <v>143.30708661417324</v>
      </c>
      <c r="I15" s="69">
        <f t="shared" si="4"/>
        <v>800</v>
      </c>
      <c r="J15" s="70">
        <v>1.8</v>
      </c>
      <c r="K15" s="77">
        <f t="shared" si="5"/>
        <v>26500</v>
      </c>
      <c r="L15" s="71">
        <f t="shared" si="6"/>
        <v>7.0000000000000007E-2</v>
      </c>
      <c r="M15" s="72">
        <f t="shared" si="7"/>
        <v>7.0000000000000009</v>
      </c>
      <c r="N15" s="73">
        <f t="shared" si="8"/>
        <v>1.8550000000000002</v>
      </c>
      <c r="O15" s="74">
        <f t="shared" si="13"/>
        <v>73.031496062992133</v>
      </c>
      <c r="P15" s="75" t="str">
        <f t="shared" si="9"/>
        <v>max.</v>
      </c>
      <c r="Q15" s="111" t="str">
        <f t="shared" si="14"/>
        <v>max.</v>
      </c>
      <c r="R15" s="69">
        <f t="shared" si="9"/>
        <v>4000</v>
      </c>
    </row>
    <row r="16" spans="1:21" s="28" customFormat="1" ht="15.75">
      <c r="A16" s="70">
        <v>0.15</v>
      </c>
      <c r="B16" s="77">
        <f t="shared" si="0"/>
        <v>200000</v>
      </c>
      <c r="C16" s="71">
        <f t="shared" si="1"/>
        <v>1.0500000000000001E-2</v>
      </c>
      <c r="D16" s="72">
        <f t="shared" si="2"/>
        <v>1.05</v>
      </c>
      <c r="E16" s="73">
        <f t="shared" si="3"/>
        <v>2.1</v>
      </c>
      <c r="F16" s="74">
        <f t="shared" si="10"/>
        <v>82.677165354330711</v>
      </c>
      <c r="G16" s="78">
        <f t="shared" si="11"/>
        <v>5.5650000000000004</v>
      </c>
      <c r="H16" s="78">
        <f t="shared" si="12"/>
        <v>219.09448818897638</v>
      </c>
      <c r="I16" s="69">
        <f t="shared" si="4"/>
        <v>1300</v>
      </c>
      <c r="J16" s="70">
        <v>1.85</v>
      </c>
      <c r="K16" s="77">
        <f t="shared" si="5"/>
        <v>25800</v>
      </c>
      <c r="L16" s="71">
        <f t="shared" si="6"/>
        <v>7.0000000000000007E-2</v>
      </c>
      <c r="M16" s="72">
        <f t="shared" si="7"/>
        <v>7.0000000000000009</v>
      </c>
      <c r="N16" s="73">
        <f t="shared" si="8"/>
        <v>1.8060000000000003</v>
      </c>
      <c r="O16" s="74">
        <f t="shared" si="13"/>
        <v>71.102362204724429</v>
      </c>
      <c r="P16" s="75" t="str">
        <f t="shared" si="9"/>
        <v>max.</v>
      </c>
      <c r="Q16" s="111" t="str">
        <f t="shared" si="14"/>
        <v>max.</v>
      </c>
      <c r="R16" s="69">
        <f t="shared" si="9"/>
        <v>4000</v>
      </c>
      <c r="S16" s="25"/>
      <c r="T16" s="25"/>
      <c r="U16" s="25"/>
    </row>
    <row r="17" spans="1:21" s="28" customFormat="1" ht="15.75">
      <c r="A17" s="79">
        <v>0.2</v>
      </c>
      <c r="B17" s="77">
        <f t="shared" si="0"/>
        <v>200000</v>
      </c>
      <c r="C17" s="80">
        <f t="shared" si="1"/>
        <v>1.4000000000000002E-2</v>
      </c>
      <c r="D17" s="72">
        <f t="shared" si="2"/>
        <v>1.4000000000000001</v>
      </c>
      <c r="E17" s="81">
        <f t="shared" si="3"/>
        <v>2.8000000000000003</v>
      </c>
      <c r="F17" s="74">
        <f t="shared" si="10"/>
        <v>110.23622047244096</v>
      </c>
      <c r="G17" s="78">
        <f t="shared" si="11"/>
        <v>7.5600000000000014</v>
      </c>
      <c r="H17" s="78">
        <f t="shared" si="12"/>
        <v>297.63779527559063</v>
      </c>
      <c r="I17" s="69">
        <f t="shared" si="4"/>
        <v>1700</v>
      </c>
      <c r="J17" s="70">
        <v>1.9</v>
      </c>
      <c r="K17" s="77">
        <f t="shared" si="5"/>
        <v>25100</v>
      </c>
      <c r="L17" s="71">
        <f t="shared" si="6"/>
        <v>7.0000000000000007E-2</v>
      </c>
      <c r="M17" s="72">
        <f t="shared" si="7"/>
        <v>7.0000000000000009</v>
      </c>
      <c r="N17" s="73">
        <f t="shared" si="8"/>
        <v>1.7570000000000001</v>
      </c>
      <c r="O17" s="74">
        <f t="shared" si="13"/>
        <v>69.17322834645671</v>
      </c>
      <c r="P17" s="75" t="str">
        <f t="shared" si="9"/>
        <v>max.</v>
      </c>
      <c r="Q17" s="111" t="str">
        <f t="shared" si="14"/>
        <v>max.</v>
      </c>
      <c r="R17" s="69">
        <f t="shared" si="9"/>
        <v>4000</v>
      </c>
      <c r="S17" s="25"/>
      <c r="T17" s="25"/>
      <c r="U17" s="25"/>
    </row>
    <row r="18" spans="1:21" s="28" customFormat="1" ht="15.75">
      <c r="A18" s="70">
        <v>0.25</v>
      </c>
      <c r="B18" s="77">
        <f t="shared" si="0"/>
        <v>191100</v>
      </c>
      <c r="C18" s="71">
        <f t="shared" si="1"/>
        <v>1.7500000000000002E-2</v>
      </c>
      <c r="D18" s="72">
        <f t="shared" si="2"/>
        <v>1.7500000000000002</v>
      </c>
      <c r="E18" s="73">
        <f t="shared" si="3"/>
        <v>3.3442500000000006</v>
      </c>
      <c r="F18" s="74">
        <f t="shared" si="10"/>
        <v>131.66338582677167</v>
      </c>
      <c r="G18" s="78">
        <f t="shared" si="11"/>
        <v>9.1966875000000012</v>
      </c>
      <c r="H18" s="78">
        <f t="shared" si="12"/>
        <v>362.07431102362216</v>
      </c>
      <c r="I18" s="69">
        <f t="shared" si="4"/>
        <v>2100</v>
      </c>
      <c r="J18" s="70">
        <v>1.95</v>
      </c>
      <c r="K18" s="77">
        <f t="shared" si="5"/>
        <v>24500</v>
      </c>
      <c r="L18" s="71">
        <f t="shared" si="6"/>
        <v>7.0000000000000007E-2</v>
      </c>
      <c r="M18" s="72">
        <f t="shared" si="7"/>
        <v>7.0000000000000009</v>
      </c>
      <c r="N18" s="73">
        <f t="shared" si="8"/>
        <v>1.7150000000000003</v>
      </c>
      <c r="O18" s="74">
        <f t="shared" si="13"/>
        <v>67.519685039370088</v>
      </c>
      <c r="P18" s="75" t="str">
        <f t="shared" si="9"/>
        <v>max.</v>
      </c>
      <c r="Q18" s="111" t="str">
        <f t="shared" si="14"/>
        <v>max.</v>
      </c>
      <c r="R18" s="69">
        <f t="shared" si="9"/>
        <v>4000</v>
      </c>
      <c r="S18" s="33"/>
      <c r="T18" s="25"/>
      <c r="U18" s="25"/>
    </row>
    <row r="19" spans="1:21" s="28" customFormat="1" ht="15.75">
      <c r="A19" s="79">
        <v>0.3</v>
      </c>
      <c r="B19" s="77">
        <f t="shared" si="0"/>
        <v>159200</v>
      </c>
      <c r="C19" s="80">
        <f t="shared" si="1"/>
        <v>2.1000000000000001E-2</v>
      </c>
      <c r="D19" s="72">
        <f t="shared" si="2"/>
        <v>2.1</v>
      </c>
      <c r="E19" s="81">
        <f t="shared" si="3"/>
        <v>3.3432000000000004</v>
      </c>
      <c r="F19" s="74">
        <f t="shared" si="10"/>
        <v>131.62204724409452</v>
      </c>
      <c r="G19" s="78">
        <f t="shared" si="11"/>
        <v>9.3609600000000004</v>
      </c>
      <c r="H19" s="78">
        <f t="shared" si="12"/>
        <v>368.54173228346463</v>
      </c>
      <c r="I19" s="69">
        <f t="shared" si="4"/>
        <v>2500</v>
      </c>
      <c r="J19" s="70">
        <v>2</v>
      </c>
      <c r="K19" s="77">
        <f t="shared" si="5"/>
        <v>23900</v>
      </c>
      <c r="L19" s="71">
        <f t="shared" si="6"/>
        <v>7.0000000000000007E-2</v>
      </c>
      <c r="M19" s="72">
        <f t="shared" si="7"/>
        <v>7.0000000000000009</v>
      </c>
      <c r="N19" s="73">
        <f t="shared" si="8"/>
        <v>1.6730000000000003</v>
      </c>
      <c r="O19" s="74">
        <f t="shared" si="13"/>
        <v>65.866141732283481</v>
      </c>
      <c r="P19" s="75" t="str">
        <f t="shared" si="9"/>
        <v>max.</v>
      </c>
      <c r="Q19" s="111" t="str">
        <f t="shared" si="14"/>
        <v>max.</v>
      </c>
      <c r="R19" s="69">
        <f t="shared" si="9"/>
        <v>4000</v>
      </c>
      <c r="S19" s="25"/>
      <c r="T19" s="25"/>
      <c r="U19" s="25"/>
    </row>
    <row r="20" spans="1:21" s="28" customFormat="1" ht="15.75">
      <c r="A20" s="79">
        <v>0.35</v>
      </c>
      <c r="B20" s="77">
        <f t="shared" si="0"/>
        <v>136500</v>
      </c>
      <c r="C20" s="80">
        <f t="shared" si="1"/>
        <v>2.4500000000000001E-2</v>
      </c>
      <c r="D20" s="72">
        <f t="shared" si="2"/>
        <v>2.4500000000000002</v>
      </c>
      <c r="E20" s="81">
        <f t="shared" si="3"/>
        <v>3.3442500000000002</v>
      </c>
      <c r="F20" s="74">
        <f t="shared" si="10"/>
        <v>131.66338582677167</v>
      </c>
      <c r="G20" s="78">
        <f t="shared" si="11"/>
        <v>9.5311125000000008</v>
      </c>
      <c r="H20" s="78">
        <f t="shared" si="12"/>
        <v>375.24064960629926</v>
      </c>
      <c r="I20" s="69">
        <f t="shared" si="4"/>
        <v>2900</v>
      </c>
      <c r="J20" s="70">
        <v>2.0499999999999998</v>
      </c>
      <c r="K20" s="77">
        <f t="shared" si="5"/>
        <v>23300</v>
      </c>
      <c r="L20" s="71">
        <f t="shared" si="6"/>
        <v>7.0000000000000007E-2</v>
      </c>
      <c r="M20" s="72">
        <f t="shared" si="7"/>
        <v>7.0000000000000009</v>
      </c>
      <c r="N20" s="73">
        <f t="shared" si="8"/>
        <v>1.6310000000000002</v>
      </c>
      <c r="O20" s="74">
        <f t="shared" si="13"/>
        <v>64.212598425196859</v>
      </c>
      <c r="P20" s="75" t="str">
        <f t="shared" si="9"/>
        <v>max.</v>
      </c>
      <c r="Q20" s="111" t="str">
        <f t="shared" si="14"/>
        <v>max.</v>
      </c>
      <c r="R20" s="69">
        <f t="shared" si="9"/>
        <v>4000</v>
      </c>
      <c r="T20" s="25"/>
      <c r="U20" s="25"/>
    </row>
    <row r="21" spans="1:21" s="28" customFormat="1" ht="15.75">
      <c r="A21" s="70">
        <v>0.4</v>
      </c>
      <c r="B21" s="77">
        <f t="shared" si="0"/>
        <v>119400</v>
      </c>
      <c r="C21" s="71">
        <f t="shared" si="1"/>
        <v>2.8000000000000004E-2</v>
      </c>
      <c r="D21" s="72">
        <f t="shared" si="2"/>
        <v>2.8000000000000003</v>
      </c>
      <c r="E21" s="73">
        <f t="shared" si="3"/>
        <v>3.3432000000000004</v>
      </c>
      <c r="F21" s="74">
        <f t="shared" si="10"/>
        <v>131.62204724409452</v>
      </c>
      <c r="G21" s="78">
        <f t="shared" si="11"/>
        <v>9.6952800000000003</v>
      </c>
      <c r="H21" s="78">
        <f t="shared" si="12"/>
        <v>381.70393700787406</v>
      </c>
      <c r="I21" s="69">
        <f t="shared" si="4"/>
        <v>3300</v>
      </c>
      <c r="J21" s="70">
        <v>2.1</v>
      </c>
      <c r="K21" s="77">
        <f t="shared" si="5"/>
        <v>22700</v>
      </c>
      <c r="L21" s="71">
        <f t="shared" si="6"/>
        <v>7.0000000000000007E-2</v>
      </c>
      <c r="M21" s="72">
        <f t="shared" si="7"/>
        <v>7.0000000000000009</v>
      </c>
      <c r="N21" s="73">
        <f t="shared" si="8"/>
        <v>1.5890000000000002</v>
      </c>
      <c r="O21" s="74">
        <f t="shared" si="13"/>
        <v>62.559055118110251</v>
      </c>
      <c r="P21" s="75" t="str">
        <f t="shared" si="9"/>
        <v>max.</v>
      </c>
      <c r="Q21" s="111" t="str">
        <f t="shared" si="14"/>
        <v>max.</v>
      </c>
      <c r="R21" s="69">
        <f>IF((ROUND((R19-200)/1000,1)*1000)&lt;400,400,(ROUND((R19-200)/1000,1)*1000))</f>
        <v>3800</v>
      </c>
      <c r="T21" s="33"/>
      <c r="U21" s="33"/>
    </row>
    <row r="22" spans="1:21" s="28" customFormat="1" ht="15.75">
      <c r="A22" s="70">
        <v>0.45</v>
      </c>
      <c r="B22" s="77">
        <f t="shared" si="0"/>
        <v>106200</v>
      </c>
      <c r="C22" s="71">
        <f t="shared" si="1"/>
        <v>3.1500000000000007E-2</v>
      </c>
      <c r="D22" s="72">
        <f t="shared" si="2"/>
        <v>3.1500000000000008</v>
      </c>
      <c r="E22" s="73">
        <f t="shared" si="3"/>
        <v>3.3453000000000008</v>
      </c>
      <c r="F22" s="74">
        <f t="shared" si="10"/>
        <v>131.70472440944886</v>
      </c>
      <c r="G22" s="78">
        <f t="shared" si="11"/>
        <v>9.8686350000000029</v>
      </c>
      <c r="H22" s="78">
        <f t="shared" si="12"/>
        <v>388.52893700787411</v>
      </c>
      <c r="I22" s="69">
        <f t="shared" si="4"/>
        <v>3800</v>
      </c>
      <c r="J22" s="70">
        <v>2.15</v>
      </c>
      <c r="K22" s="77">
        <f t="shared" si="5"/>
        <v>22200</v>
      </c>
      <c r="L22" s="71">
        <f t="shared" si="6"/>
        <v>7.0000000000000007E-2</v>
      </c>
      <c r="M22" s="72">
        <f t="shared" si="7"/>
        <v>7.0000000000000009</v>
      </c>
      <c r="N22" s="73">
        <f t="shared" si="8"/>
        <v>1.5540000000000003</v>
      </c>
      <c r="O22" s="74">
        <f t="shared" si="13"/>
        <v>61.18110236220474</v>
      </c>
      <c r="P22" s="75" t="str">
        <f t="shared" si="9"/>
        <v>max.</v>
      </c>
      <c r="Q22" s="111" t="str">
        <f t="shared" si="14"/>
        <v>max.</v>
      </c>
      <c r="R22" s="69">
        <f t="shared" ref="R22:R36" si="15">IF((ROUND((R20-200)/1000,1)*1000)&lt;400,400,(ROUND((R20-200)/1000,1)*1000))</f>
        <v>3800</v>
      </c>
      <c r="T22" s="25"/>
      <c r="U22" s="25"/>
    </row>
    <row r="23" spans="1:21" s="28" customFormat="1" ht="15.75">
      <c r="A23" s="70">
        <v>0.5</v>
      </c>
      <c r="B23" s="77">
        <f t="shared" si="0"/>
        <v>95500</v>
      </c>
      <c r="C23" s="71">
        <f t="shared" si="1"/>
        <v>3.5000000000000003E-2</v>
      </c>
      <c r="D23" s="72">
        <f t="shared" si="2"/>
        <v>3.5000000000000004</v>
      </c>
      <c r="E23" s="73">
        <f t="shared" si="3"/>
        <v>3.3425000000000002</v>
      </c>
      <c r="F23" s="74">
        <f t="shared" si="10"/>
        <v>131.59448818897641</v>
      </c>
      <c r="G23" s="78">
        <f>IF(E23*(K$5+A23)&gt;25,"max",E23*(K$5+A23))</f>
        <v>10.0275</v>
      </c>
      <c r="H23" s="78">
        <f t="shared" si="12"/>
        <v>394.78346456692918</v>
      </c>
      <c r="I23" s="69">
        <f t="shared" si="4"/>
        <v>4000</v>
      </c>
      <c r="J23" s="70">
        <v>2.2000000000000002</v>
      </c>
      <c r="K23" s="77">
        <f t="shared" si="5"/>
        <v>21700</v>
      </c>
      <c r="L23" s="71">
        <f t="shared" si="6"/>
        <v>7.0000000000000007E-2</v>
      </c>
      <c r="M23" s="72">
        <f t="shared" si="7"/>
        <v>7.0000000000000009</v>
      </c>
      <c r="N23" s="73">
        <f t="shared" si="8"/>
        <v>1.5190000000000001</v>
      </c>
      <c r="O23" s="74">
        <f t="shared" si="13"/>
        <v>59.803149606299222</v>
      </c>
      <c r="P23" s="75" t="str">
        <f t="shared" si="9"/>
        <v>max.</v>
      </c>
      <c r="Q23" s="111" t="str">
        <f t="shared" si="14"/>
        <v>max.</v>
      </c>
      <c r="R23" s="69">
        <f t="shared" si="15"/>
        <v>3600</v>
      </c>
      <c r="T23" s="25"/>
      <c r="U23" s="25"/>
    </row>
    <row r="24" spans="1:21" s="28" customFormat="1" ht="15.75">
      <c r="A24" s="70">
        <v>0.55000000000000004</v>
      </c>
      <c r="B24" s="77">
        <f t="shared" si="0"/>
        <v>86900</v>
      </c>
      <c r="C24" s="71">
        <f t="shared" si="1"/>
        <v>3.8500000000000006E-2</v>
      </c>
      <c r="D24" s="72">
        <f t="shared" si="2"/>
        <v>3.8500000000000005</v>
      </c>
      <c r="E24" s="73">
        <f t="shared" si="3"/>
        <v>3.3456500000000005</v>
      </c>
      <c r="F24" s="74">
        <f t="shared" si="10"/>
        <v>131.71850393700791</v>
      </c>
      <c r="G24" s="78">
        <f t="shared" si="11"/>
        <v>10.204232500000002</v>
      </c>
      <c r="H24" s="78">
        <f t="shared" si="12"/>
        <v>401.74143700787414</v>
      </c>
      <c r="I24" s="69">
        <f t="shared" si="4"/>
        <v>4000</v>
      </c>
      <c r="J24" s="70">
        <v>2.25</v>
      </c>
      <c r="K24" s="77">
        <f t="shared" si="5"/>
        <v>21200</v>
      </c>
      <c r="L24" s="71">
        <f t="shared" si="6"/>
        <v>7.0000000000000007E-2</v>
      </c>
      <c r="M24" s="72">
        <f t="shared" si="7"/>
        <v>7.0000000000000009</v>
      </c>
      <c r="N24" s="73">
        <f t="shared" si="8"/>
        <v>1.4840000000000002</v>
      </c>
      <c r="O24" s="74">
        <f t="shared" si="13"/>
        <v>58.425196850393711</v>
      </c>
      <c r="P24" s="75" t="str">
        <f t="shared" si="9"/>
        <v>max.</v>
      </c>
      <c r="Q24" s="111" t="str">
        <f t="shared" si="14"/>
        <v>max.</v>
      </c>
      <c r="R24" s="69">
        <f t="shared" si="15"/>
        <v>3600</v>
      </c>
    </row>
    <row r="25" spans="1:21" s="28" customFormat="1" ht="15.75">
      <c r="A25" s="70">
        <v>0.6</v>
      </c>
      <c r="B25" s="77">
        <f t="shared" si="0"/>
        <v>79600</v>
      </c>
      <c r="C25" s="71">
        <f t="shared" si="1"/>
        <v>4.2000000000000003E-2</v>
      </c>
      <c r="D25" s="72">
        <f t="shared" si="2"/>
        <v>4.2</v>
      </c>
      <c r="E25" s="73">
        <f t="shared" si="3"/>
        <v>3.3432000000000004</v>
      </c>
      <c r="F25" s="74">
        <f t="shared" si="10"/>
        <v>131.62204724409452</v>
      </c>
      <c r="G25" s="78">
        <f t="shared" si="11"/>
        <v>10.363920000000002</v>
      </c>
      <c r="H25" s="78">
        <f t="shared" si="12"/>
        <v>408.02834645669299</v>
      </c>
      <c r="I25" s="69">
        <f t="shared" si="4"/>
        <v>4000</v>
      </c>
      <c r="J25" s="70">
        <v>2.2999999999999998</v>
      </c>
      <c r="K25" s="77">
        <f t="shared" si="5"/>
        <v>20800</v>
      </c>
      <c r="L25" s="71">
        <f t="shared" si="6"/>
        <v>7.0000000000000007E-2</v>
      </c>
      <c r="M25" s="72">
        <f t="shared" si="7"/>
        <v>7.0000000000000009</v>
      </c>
      <c r="N25" s="73">
        <f t="shared" si="8"/>
        <v>1.4560000000000002</v>
      </c>
      <c r="O25" s="74">
        <f t="shared" si="13"/>
        <v>57.322834645669303</v>
      </c>
      <c r="P25" s="75" t="str">
        <f t="shared" si="9"/>
        <v>max.</v>
      </c>
      <c r="Q25" s="111" t="str">
        <f t="shared" si="14"/>
        <v>max.</v>
      </c>
      <c r="R25" s="69">
        <f t="shared" si="15"/>
        <v>3400</v>
      </c>
    </row>
    <row r="26" spans="1:21" s="28" customFormat="1" ht="15.75">
      <c r="A26" s="70">
        <v>0.65</v>
      </c>
      <c r="B26" s="77">
        <f t="shared" si="0"/>
        <v>73500</v>
      </c>
      <c r="C26" s="71">
        <f t="shared" si="1"/>
        <v>4.5500000000000006E-2</v>
      </c>
      <c r="D26" s="72">
        <f t="shared" si="2"/>
        <v>4.5500000000000007</v>
      </c>
      <c r="E26" s="73">
        <f t="shared" si="3"/>
        <v>3.3442500000000006</v>
      </c>
      <c r="F26" s="74">
        <f t="shared" si="10"/>
        <v>131.66338582677167</v>
      </c>
      <c r="G26" s="78">
        <f t="shared" si="11"/>
        <v>10.534387500000001</v>
      </c>
      <c r="H26" s="78">
        <f t="shared" si="12"/>
        <v>414.73966535433078</v>
      </c>
      <c r="I26" s="69">
        <f t="shared" si="4"/>
        <v>4000</v>
      </c>
      <c r="J26" s="70">
        <v>2.35</v>
      </c>
      <c r="K26" s="77">
        <f t="shared" si="5"/>
        <v>20300</v>
      </c>
      <c r="L26" s="71">
        <f t="shared" si="6"/>
        <v>7.0000000000000007E-2</v>
      </c>
      <c r="M26" s="72">
        <f t="shared" si="7"/>
        <v>7.0000000000000009</v>
      </c>
      <c r="N26" s="73">
        <f t="shared" si="8"/>
        <v>1.4210000000000003</v>
      </c>
      <c r="O26" s="74">
        <f t="shared" si="13"/>
        <v>55.944881889763792</v>
      </c>
      <c r="P26" s="75" t="str">
        <f t="shared" si="9"/>
        <v>max.</v>
      </c>
      <c r="Q26" s="111" t="str">
        <f t="shared" si="14"/>
        <v>max.</v>
      </c>
      <c r="R26" s="69">
        <f t="shared" si="15"/>
        <v>3400</v>
      </c>
    </row>
    <row r="27" spans="1:21" s="28" customFormat="1" ht="15.75">
      <c r="A27" s="70">
        <v>0.7</v>
      </c>
      <c r="B27" s="77">
        <f t="shared" si="0"/>
        <v>68200</v>
      </c>
      <c r="C27" s="71">
        <f t="shared" si="1"/>
        <v>4.9000000000000002E-2</v>
      </c>
      <c r="D27" s="72">
        <f t="shared" si="2"/>
        <v>4.9000000000000004</v>
      </c>
      <c r="E27" s="73">
        <f t="shared" si="3"/>
        <v>3.3418000000000001</v>
      </c>
      <c r="F27" s="74">
        <f t="shared" si="10"/>
        <v>131.56692913385828</v>
      </c>
      <c r="G27" s="78">
        <f t="shared" si="11"/>
        <v>10.693760000000001</v>
      </c>
      <c r="H27" s="78">
        <f t="shared" si="12"/>
        <v>421.01417322834646</v>
      </c>
      <c r="I27" s="69">
        <f t="shared" si="4"/>
        <v>4000</v>
      </c>
      <c r="J27" s="70">
        <v>2.4</v>
      </c>
      <c r="K27" s="77">
        <f t="shared" si="5"/>
        <v>20000</v>
      </c>
      <c r="L27" s="71">
        <f t="shared" si="6"/>
        <v>7.0000000000000007E-2</v>
      </c>
      <c r="M27" s="72">
        <f t="shared" si="7"/>
        <v>7.0000000000000009</v>
      </c>
      <c r="N27" s="73">
        <f t="shared" si="8"/>
        <v>1.4000000000000001</v>
      </c>
      <c r="O27" s="74">
        <f t="shared" si="13"/>
        <v>55.118110236220481</v>
      </c>
      <c r="P27" s="75" t="str">
        <f t="shared" ref="P27:P43" si="16">P26</f>
        <v>max.</v>
      </c>
      <c r="Q27" s="111" t="str">
        <f t="shared" si="14"/>
        <v>max.</v>
      </c>
      <c r="R27" s="69">
        <f t="shared" si="15"/>
        <v>3200</v>
      </c>
    </row>
    <row r="28" spans="1:21" s="28" customFormat="1" ht="15.75">
      <c r="A28" s="70">
        <v>0.75</v>
      </c>
      <c r="B28" s="77">
        <f t="shared" si="0"/>
        <v>63700</v>
      </c>
      <c r="C28" s="71">
        <f t="shared" si="1"/>
        <v>5.2500000000000005E-2</v>
      </c>
      <c r="D28" s="72">
        <f t="shared" si="2"/>
        <v>5.2500000000000009</v>
      </c>
      <c r="E28" s="73">
        <f t="shared" si="3"/>
        <v>3.3442500000000006</v>
      </c>
      <c r="F28" s="74">
        <f t="shared" si="10"/>
        <v>131.66338582677167</v>
      </c>
      <c r="G28" s="78">
        <f t="shared" si="11"/>
        <v>10.868812500000002</v>
      </c>
      <c r="H28" s="78">
        <f t="shared" si="12"/>
        <v>427.90600393700799</v>
      </c>
      <c r="I28" s="69">
        <f t="shared" si="4"/>
        <v>4000</v>
      </c>
      <c r="J28" s="70">
        <v>2.4500000000000002</v>
      </c>
      <c r="K28" s="77">
        <f t="shared" si="5"/>
        <v>20000</v>
      </c>
      <c r="L28" s="71">
        <f t="shared" si="6"/>
        <v>7.0000000000000007E-2</v>
      </c>
      <c r="M28" s="72">
        <f t="shared" si="7"/>
        <v>7.0000000000000009</v>
      </c>
      <c r="N28" s="73">
        <f t="shared" si="8"/>
        <v>1.4000000000000001</v>
      </c>
      <c r="O28" s="74">
        <f t="shared" si="13"/>
        <v>55.118110236220481</v>
      </c>
      <c r="P28" s="75" t="str">
        <f t="shared" si="16"/>
        <v>max.</v>
      </c>
      <c r="Q28" s="111" t="str">
        <f t="shared" si="14"/>
        <v>max.</v>
      </c>
      <c r="R28" s="69">
        <f t="shared" si="15"/>
        <v>3200</v>
      </c>
    </row>
    <row r="29" spans="1:21" s="28" customFormat="1" ht="15.75">
      <c r="A29" s="70">
        <v>0.8</v>
      </c>
      <c r="B29" s="77">
        <f t="shared" si="0"/>
        <v>59700</v>
      </c>
      <c r="C29" s="71">
        <f t="shared" si="1"/>
        <v>5.6000000000000008E-2</v>
      </c>
      <c r="D29" s="72">
        <f t="shared" si="2"/>
        <v>5.6000000000000005</v>
      </c>
      <c r="E29" s="73">
        <f t="shared" si="3"/>
        <v>3.3432000000000004</v>
      </c>
      <c r="F29" s="74">
        <f t="shared" si="10"/>
        <v>131.62204724409452</v>
      </c>
      <c r="G29" s="78" t="s">
        <v>3</v>
      </c>
      <c r="H29" s="78" t="str">
        <f t="shared" ref="H29:H34" si="17">G29</f>
        <v>max.</v>
      </c>
      <c r="I29" s="69">
        <f t="shared" si="4"/>
        <v>4000</v>
      </c>
      <c r="J29" s="70">
        <v>2.5</v>
      </c>
      <c r="K29" s="77">
        <f t="shared" si="5"/>
        <v>20000</v>
      </c>
      <c r="L29" s="71">
        <f t="shared" si="6"/>
        <v>7.0000000000000007E-2</v>
      </c>
      <c r="M29" s="72">
        <f t="shared" si="7"/>
        <v>7.0000000000000009</v>
      </c>
      <c r="N29" s="73">
        <f t="shared" si="8"/>
        <v>1.4000000000000001</v>
      </c>
      <c r="O29" s="74">
        <f t="shared" si="13"/>
        <v>55.118110236220481</v>
      </c>
      <c r="P29" s="75" t="str">
        <f t="shared" si="16"/>
        <v>max.</v>
      </c>
      <c r="Q29" s="111" t="str">
        <f t="shared" si="14"/>
        <v>max.</v>
      </c>
      <c r="R29" s="69">
        <f t="shared" si="15"/>
        <v>3000</v>
      </c>
    </row>
    <row r="30" spans="1:21" s="28" customFormat="1" ht="15.75">
      <c r="A30" s="70">
        <v>0.85</v>
      </c>
      <c r="B30" s="77">
        <f t="shared" si="0"/>
        <v>56200</v>
      </c>
      <c r="C30" s="71">
        <f t="shared" si="1"/>
        <v>5.9500000000000004E-2</v>
      </c>
      <c r="D30" s="72">
        <f t="shared" si="2"/>
        <v>5.95</v>
      </c>
      <c r="E30" s="73">
        <f t="shared" si="3"/>
        <v>3.3439000000000001</v>
      </c>
      <c r="F30" s="74">
        <f t="shared" si="10"/>
        <v>131.64960629921262</v>
      </c>
      <c r="G30" s="78" t="s">
        <v>3</v>
      </c>
      <c r="H30" s="78" t="str">
        <f t="shared" si="17"/>
        <v>max.</v>
      </c>
      <c r="I30" s="69">
        <f t="shared" si="4"/>
        <v>4000</v>
      </c>
      <c r="J30" s="70">
        <v>2.5499999999999998</v>
      </c>
      <c r="K30" s="77">
        <f t="shared" si="5"/>
        <v>20000</v>
      </c>
      <c r="L30" s="71">
        <f t="shared" si="6"/>
        <v>7.0000000000000007E-2</v>
      </c>
      <c r="M30" s="72">
        <f t="shared" si="7"/>
        <v>7.0000000000000009</v>
      </c>
      <c r="N30" s="73">
        <f t="shared" si="8"/>
        <v>1.4000000000000001</v>
      </c>
      <c r="O30" s="74">
        <f t="shared" si="13"/>
        <v>55.118110236220481</v>
      </c>
      <c r="P30" s="75" t="str">
        <f t="shared" si="16"/>
        <v>max.</v>
      </c>
      <c r="Q30" s="111" t="str">
        <f t="shared" si="14"/>
        <v>max.</v>
      </c>
      <c r="R30" s="69">
        <f t="shared" si="15"/>
        <v>3000</v>
      </c>
    </row>
    <row r="31" spans="1:21" s="28" customFormat="1" ht="15.75">
      <c r="A31" s="70">
        <v>0.9</v>
      </c>
      <c r="B31" s="77">
        <f t="shared" si="0"/>
        <v>53100</v>
      </c>
      <c r="C31" s="71">
        <f t="shared" si="1"/>
        <v>6.3000000000000014E-2</v>
      </c>
      <c r="D31" s="72">
        <f t="shared" si="2"/>
        <v>6.3000000000000016</v>
      </c>
      <c r="E31" s="73">
        <f t="shared" si="3"/>
        <v>3.3453000000000008</v>
      </c>
      <c r="F31" s="74">
        <f t="shared" si="10"/>
        <v>131.70472440944886</v>
      </c>
      <c r="G31" s="78" t="s">
        <v>3</v>
      </c>
      <c r="H31" s="78" t="str">
        <f t="shared" si="17"/>
        <v>max.</v>
      </c>
      <c r="I31" s="69">
        <f t="shared" si="4"/>
        <v>4000</v>
      </c>
      <c r="J31" s="70">
        <v>2.6</v>
      </c>
      <c r="K31" s="77">
        <f t="shared" si="5"/>
        <v>20000</v>
      </c>
      <c r="L31" s="71">
        <f t="shared" si="6"/>
        <v>7.0000000000000007E-2</v>
      </c>
      <c r="M31" s="72">
        <f t="shared" si="7"/>
        <v>7.0000000000000009</v>
      </c>
      <c r="N31" s="73">
        <f t="shared" si="8"/>
        <v>1.4000000000000001</v>
      </c>
      <c r="O31" s="74">
        <f t="shared" si="13"/>
        <v>55.118110236220481</v>
      </c>
      <c r="P31" s="75" t="str">
        <f t="shared" si="16"/>
        <v>max.</v>
      </c>
      <c r="Q31" s="111" t="str">
        <f t="shared" si="14"/>
        <v>max.</v>
      </c>
      <c r="R31" s="69">
        <f t="shared" si="15"/>
        <v>2800</v>
      </c>
    </row>
    <row r="32" spans="1:21" s="28" customFormat="1" ht="15.75">
      <c r="A32" s="70">
        <v>0.95</v>
      </c>
      <c r="B32" s="77">
        <f t="shared" si="0"/>
        <v>50300</v>
      </c>
      <c r="C32" s="71">
        <f t="shared" si="1"/>
        <v>6.6500000000000004E-2</v>
      </c>
      <c r="D32" s="72">
        <f t="shared" si="2"/>
        <v>6.65</v>
      </c>
      <c r="E32" s="73">
        <f t="shared" si="3"/>
        <v>3.3449500000000003</v>
      </c>
      <c r="F32" s="74">
        <f t="shared" si="10"/>
        <v>131.69094488188978</v>
      </c>
      <c r="G32" s="78" t="s">
        <v>3</v>
      </c>
      <c r="H32" s="78" t="str">
        <f t="shared" si="17"/>
        <v>max.</v>
      </c>
      <c r="I32" s="69">
        <f t="shared" si="4"/>
        <v>4000</v>
      </c>
      <c r="J32" s="70">
        <v>2.65</v>
      </c>
      <c r="K32" s="77">
        <f t="shared" si="5"/>
        <v>20000</v>
      </c>
      <c r="L32" s="71">
        <f t="shared" si="6"/>
        <v>7.0000000000000007E-2</v>
      </c>
      <c r="M32" s="72">
        <f t="shared" si="7"/>
        <v>7.0000000000000009</v>
      </c>
      <c r="N32" s="73">
        <f t="shared" si="8"/>
        <v>1.4000000000000001</v>
      </c>
      <c r="O32" s="74">
        <f t="shared" si="13"/>
        <v>55.118110236220481</v>
      </c>
      <c r="P32" s="75" t="str">
        <f t="shared" si="16"/>
        <v>max.</v>
      </c>
      <c r="Q32" s="111" t="str">
        <f t="shared" si="14"/>
        <v>max.</v>
      </c>
      <c r="R32" s="69">
        <f t="shared" si="15"/>
        <v>2800</v>
      </c>
    </row>
    <row r="33" spans="1:33" s="28" customFormat="1" ht="15.75">
      <c r="A33" s="70">
        <v>1</v>
      </c>
      <c r="B33" s="77">
        <f t="shared" si="0"/>
        <v>47800</v>
      </c>
      <c r="C33" s="71">
        <f t="shared" si="1"/>
        <v>7.0000000000000007E-2</v>
      </c>
      <c r="D33" s="72">
        <f t="shared" si="2"/>
        <v>7.0000000000000009</v>
      </c>
      <c r="E33" s="73">
        <f t="shared" si="3"/>
        <v>3.3460000000000005</v>
      </c>
      <c r="F33" s="74">
        <f t="shared" si="10"/>
        <v>131.73228346456696</v>
      </c>
      <c r="G33" s="78" t="s">
        <v>3</v>
      </c>
      <c r="H33" s="78" t="str">
        <f t="shared" si="17"/>
        <v>max.</v>
      </c>
      <c r="I33" s="69">
        <f t="shared" si="4"/>
        <v>4000</v>
      </c>
      <c r="J33" s="70">
        <v>2.7</v>
      </c>
      <c r="K33" s="77">
        <f t="shared" si="5"/>
        <v>20000</v>
      </c>
      <c r="L33" s="71">
        <f t="shared" si="6"/>
        <v>7.0000000000000007E-2</v>
      </c>
      <c r="M33" s="72">
        <f t="shared" si="7"/>
        <v>7.0000000000000009</v>
      </c>
      <c r="N33" s="73">
        <f t="shared" si="8"/>
        <v>1.4000000000000001</v>
      </c>
      <c r="O33" s="74">
        <f t="shared" si="13"/>
        <v>55.118110236220481</v>
      </c>
      <c r="P33" s="75" t="str">
        <f t="shared" si="16"/>
        <v>max.</v>
      </c>
      <c r="Q33" s="111" t="str">
        <f t="shared" si="14"/>
        <v>max.</v>
      </c>
      <c r="R33" s="69">
        <f t="shared" si="15"/>
        <v>2600</v>
      </c>
    </row>
    <row r="34" spans="1:33" s="28" customFormat="1" ht="15.75">
      <c r="A34" s="70">
        <v>1.05</v>
      </c>
      <c r="B34" s="77">
        <f t="shared" si="0"/>
        <v>45500</v>
      </c>
      <c r="C34" s="71">
        <f t="shared" si="1"/>
        <v>7.0000000000000007E-2</v>
      </c>
      <c r="D34" s="72">
        <f t="shared" si="2"/>
        <v>7.0000000000000009</v>
      </c>
      <c r="E34" s="73">
        <f t="shared" si="3"/>
        <v>3.1850000000000005</v>
      </c>
      <c r="F34" s="74">
        <f t="shared" si="10"/>
        <v>125.3937007874016</v>
      </c>
      <c r="G34" s="78" t="str">
        <f t="shared" ref="G34:G43" si="18">G33</f>
        <v>max.</v>
      </c>
      <c r="H34" s="78" t="str">
        <f t="shared" si="17"/>
        <v>max.</v>
      </c>
      <c r="I34" s="69">
        <f t="shared" si="4"/>
        <v>4000</v>
      </c>
      <c r="J34" s="70">
        <v>2.8</v>
      </c>
      <c r="K34" s="77">
        <f t="shared" si="5"/>
        <v>20000</v>
      </c>
      <c r="L34" s="71">
        <f t="shared" si="6"/>
        <v>7.0000000000000007E-2</v>
      </c>
      <c r="M34" s="72">
        <f t="shared" si="7"/>
        <v>7.0000000000000009</v>
      </c>
      <c r="N34" s="73">
        <f t="shared" si="8"/>
        <v>1.4000000000000001</v>
      </c>
      <c r="O34" s="74">
        <f t="shared" si="13"/>
        <v>55.118110236220481</v>
      </c>
      <c r="P34" s="75" t="str">
        <f t="shared" si="16"/>
        <v>max.</v>
      </c>
      <c r="Q34" s="111" t="str">
        <f t="shared" si="14"/>
        <v>max.</v>
      </c>
      <c r="R34" s="69">
        <f t="shared" si="15"/>
        <v>2600</v>
      </c>
    </row>
    <row r="35" spans="1:33" s="28" customFormat="1" ht="15.75">
      <c r="A35" s="70">
        <v>1.1000000000000001</v>
      </c>
      <c r="B35" s="77">
        <f t="shared" si="0"/>
        <v>43400</v>
      </c>
      <c r="C35" s="71">
        <f t="shared" si="1"/>
        <v>7.0000000000000007E-2</v>
      </c>
      <c r="D35" s="72">
        <f t="shared" si="2"/>
        <v>7.0000000000000009</v>
      </c>
      <c r="E35" s="73">
        <f t="shared" si="3"/>
        <v>3.0380000000000003</v>
      </c>
      <c r="F35" s="74">
        <f t="shared" si="10"/>
        <v>119.60629921259844</v>
      </c>
      <c r="G35" s="78" t="str">
        <f t="shared" si="18"/>
        <v>max.</v>
      </c>
      <c r="H35" s="78" t="str">
        <f t="shared" ref="H35:H43" si="19">G35</f>
        <v>max.</v>
      </c>
      <c r="I35" s="69">
        <f t="shared" si="4"/>
        <v>4000</v>
      </c>
      <c r="J35" s="70">
        <v>2.9</v>
      </c>
      <c r="K35" s="77">
        <f t="shared" si="5"/>
        <v>20000</v>
      </c>
      <c r="L35" s="71">
        <f t="shared" si="6"/>
        <v>7.0000000000000007E-2</v>
      </c>
      <c r="M35" s="72">
        <f t="shared" si="7"/>
        <v>7.0000000000000009</v>
      </c>
      <c r="N35" s="73">
        <f t="shared" si="8"/>
        <v>1.4000000000000001</v>
      </c>
      <c r="O35" s="74">
        <f t="shared" si="13"/>
        <v>55.118110236220481</v>
      </c>
      <c r="P35" s="75" t="str">
        <f t="shared" si="16"/>
        <v>max.</v>
      </c>
      <c r="Q35" s="111" t="str">
        <f t="shared" si="14"/>
        <v>max.</v>
      </c>
      <c r="R35" s="69">
        <f t="shared" si="15"/>
        <v>2400</v>
      </c>
    </row>
    <row r="36" spans="1:33" s="28" customFormat="1" ht="15.75">
      <c r="A36" s="70">
        <v>1.1499999999999999</v>
      </c>
      <c r="B36" s="77">
        <f t="shared" si="0"/>
        <v>41500</v>
      </c>
      <c r="C36" s="71">
        <f t="shared" si="1"/>
        <v>7.0000000000000007E-2</v>
      </c>
      <c r="D36" s="72">
        <f t="shared" si="2"/>
        <v>7.0000000000000009</v>
      </c>
      <c r="E36" s="73">
        <f t="shared" si="3"/>
        <v>2.9050000000000002</v>
      </c>
      <c r="F36" s="74">
        <f t="shared" si="10"/>
        <v>114.37007874015751</v>
      </c>
      <c r="G36" s="78" t="str">
        <f t="shared" si="18"/>
        <v>max.</v>
      </c>
      <c r="H36" s="78" t="str">
        <f t="shared" si="19"/>
        <v>max.</v>
      </c>
      <c r="I36" s="69">
        <f t="shared" si="4"/>
        <v>4000</v>
      </c>
      <c r="J36" s="70">
        <v>3</v>
      </c>
      <c r="K36" s="77">
        <f t="shared" si="5"/>
        <v>20000</v>
      </c>
      <c r="L36" s="71">
        <f t="shared" si="6"/>
        <v>7.0000000000000007E-2</v>
      </c>
      <c r="M36" s="72">
        <f t="shared" si="7"/>
        <v>7.0000000000000009</v>
      </c>
      <c r="N36" s="73">
        <f t="shared" si="8"/>
        <v>1.4000000000000001</v>
      </c>
      <c r="O36" s="74">
        <f t="shared" si="13"/>
        <v>55.118110236220481</v>
      </c>
      <c r="P36" s="75" t="str">
        <f t="shared" si="16"/>
        <v>max.</v>
      </c>
      <c r="Q36" s="111" t="str">
        <f t="shared" si="14"/>
        <v>max.</v>
      </c>
      <c r="R36" s="69">
        <f t="shared" si="15"/>
        <v>2400</v>
      </c>
    </row>
    <row r="37" spans="1:33" s="28" customFormat="1" ht="15.75">
      <c r="A37" s="70">
        <v>1.2</v>
      </c>
      <c r="B37" s="77">
        <f t="shared" si="0"/>
        <v>39800</v>
      </c>
      <c r="C37" s="71">
        <f t="shared" si="1"/>
        <v>7.0000000000000007E-2</v>
      </c>
      <c r="D37" s="72">
        <f t="shared" si="2"/>
        <v>7.0000000000000009</v>
      </c>
      <c r="E37" s="73">
        <f t="shared" si="3"/>
        <v>2.7860000000000005</v>
      </c>
      <c r="F37" s="74">
        <f t="shared" si="10"/>
        <v>109.68503937007877</v>
      </c>
      <c r="G37" s="78" t="str">
        <f t="shared" si="18"/>
        <v>max.</v>
      </c>
      <c r="H37" s="78" t="str">
        <f t="shared" si="19"/>
        <v>max.</v>
      </c>
      <c r="I37" s="69">
        <f t="shared" si="4"/>
        <v>4000</v>
      </c>
      <c r="J37" s="70">
        <v>3.5</v>
      </c>
      <c r="K37" s="77">
        <f t="shared" si="5"/>
        <v>20000</v>
      </c>
      <c r="L37" s="71">
        <f t="shared" ref="L37:L43" si="20">IF(L36-0.01&lt;0.04,0.04,L36-0.01)</f>
        <v>6.0000000000000005E-2</v>
      </c>
      <c r="M37" s="72">
        <f t="shared" si="7"/>
        <v>6.0000000000000009</v>
      </c>
      <c r="N37" s="73">
        <f t="shared" si="8"/>
        <v>1.2</v>
      </c>
      <c r="O37" s="74">
        <f t="shared" si="13"/>
        <v>47.244094488188978</v>
      </c>
      <c r="P37" s="75" t="str">
        <f t="shared" si="16"/>
        <v>max.</v>
      </c>
      <c r="Q37" s="111" t="str">
        <f t="shared" si="14"/>
        <v>max.</v>
      </c>
      <c r="R37" s="69">
        <f t="shared" ref="R37:R43" si="21">IF((ROUND((R36-200)/1000,1)*1000)&lt;300,300,(ROUND((R36-200)/1000,1)*1000))</f>
        <v>2200</v>
      </c>
    </row>
    <row r="38" spans="1:33" s="28" customFormat="1" ht="15.75">
      <c r="A38" s="70">
        <v>1.25</v>
      </c>
      <c r="B38" s="77">
        <f t="shared" si="0"/>
        <v>38200</v>
      </c>
      <c r="C38" s="71">
        <f t="shared" si="1"/>
        <v>7.0000000000000007E-2</v>
      </c>
      <c r="D38" s="72">
        <f t="shared" si="2"/>
        <v>7.0000000000000009</v>
      </c>
      <c r="E38" s="73">
        <f t="shared" si="3"/>
        <v>2.6740000000000004</v>
      </c>
      <c r="F38" s="74">
        <f t="shared" si="10"/>
        <v>105.27559055118112</v>
      </c>
      <c r="G38" s="78" t="str">
        <f t="shared" si="18"/>
        <v>max.</v>
      </c>
      <c r="H38" s="78" t="str">
        <f t="shared" si="19"/>
        <v>max.</v>
      </c>
      <c r="I38" s="69">
        <f t="shared" si="4"/>
        <v>4000</v>
      </c>
      <c r="J38" s="70">
        <v>4</v>
      </c>
      <c r="K38" s="77">
        <f t="shared" si="5"/>
        <v>20000</v>
      </c>
      <c r="L38" s="71">
        <f t="shared" si="20"/>
        <v>0.05</v>
      </c>
      <c r="M38" s="72">
        <f t="shared" si="7"/>
        <v>5</v>
      </c>
      <c r="N38" s="73">
        <f t="shared" si="8"/>
        <v>1</v>
      </c>
      <c r="O38" s="74">
        <f t="shared" si="13"/>
        <v>39.370078740157481</v>
      </c>
      <c r="P38" s="75" t="str">
        <f t="shared" si="16"/>
        <v>max.</v>
      </c>
      <c r="Q38" s="111" t="str">
        <f t="shared" si="14"/>
        <v>max.</v>
      </c>
      <c r="R38" s="69">
        <f t="shared" si="21"/>
        <v>2000</v>
      </c>
    </row>
    <row r="39" spans="1:33" s="28" customFormat="1" ht="15.75">
      <c r="A39" s="70">
        <v>1.3</v>
      </c>
      <c r="B39" s="77">
        <f t="shared" si="0"/>
        <v>36700</v>
      </c>
      <c r="C39" s="71">
        <f t="shared" si="1"/>
        <v>7.0000000000000007E-2</v>
      </c>
      <c r="D39" s="72">
        <f t="shared" si="2"/>
        <v>7.0000000000000009</v>
      </c>
      <c r="E39" s="73">
        <f t="shared" si="3"/>
        <v>2.5690000000000004</v>
      </c>
      <c r="F39" s="74">
        <f t="shared" si="10"/>
        <v>101.14173228346459</v>
      </c>
      <c r="G39" s="78" t="str">
        <f t="shared" si="18"/>
        <v>max.</v>
      </c>
      <c r="H39" s="78" t="str">
        <f t="shared" si="19"/>
        <v>max.</v>
      </c>
      <c r="I39" s="69">
        <f t="shared" si="4"/>
        <v>4000</v>
      </c>
      <c r="J39" s="70">
        <v>4.5</v>
      </c>
      <c r="K39" s="77">
        <f t="shared" si="5"/>
        <v>20000</v>
      </c>
      <c r="L39" s="71">
        <f t="shared" si="20"/>
        <v>0.04</v>
      </c>
      <c r="M39" s="72">
        <f t="shared" si="7"/>
        <v>4</v>
      </c>
      <c r="N39" s="73">
        <f t="shared" si="8"/>
        <v>0.8</v>
      </c>
      <c r="O39" s="74">
        <f t="shared" si="13"/>
        <v>31.496062992125985</v>
      </c>
      <c r="P39" s="75" t="str">
        <f t="shared" si="16"/>
        <v>max.</v>
      </c>
      <c r="Q39" s="111" t="str">
        <f t="shared" si="14"/>
        <v>max.</v>
      </c>
      <c r="R39" s="69">
        <f t="shared" si="21"/>
        <v>1800</v>
      </c>
    </row>
    <row r="40" spans="1:33" s="28" customFormat="1" ht="15.75">
      <c r="A40" s="70">
        <v>1.35</v>
      </c>
      <c r="B40" s="77">
        <f t="shared" si="0"/>
        <v>35400</v>
      </c>
      <c r="C40" s="71">
        <f t="shared" si="1"/>
        <v>7.0000000000000007E-2</v>
      </c>
      <c r="D40" s="72">
        <f t="shared" si="2"/>
        <v>7.0000000000000009</v>
      </c>
      <c r="E40" s="73">
        <f t="shared" si="3"/>
        <v>2.4780000000000006</v>
      </c>
      <c r="F40" s="74">
        <f t="shared" si="10"/>
        <v>97.559055118110265</v>
      </c>
      <c r="G40" s="78" t="str">
        <f t="shared" si="18"/>
        <v>max.</v>
      </c>
      <c r="H40" s="78" t="str">
        <f t="shared" si="19"/>
        <v>max.</v>
      </c>
      <c r="I40" s="69">
        <f t="shared" si="4"/>
        <v>4000</v>
      </c>
      <c r="J40" s="70">
        <v>5</v>
      </c>
      <c r="K40" s="77">
        <f t="shared" si="5"/>
        <v>20000</v>
      </c>
      <c r="L40" s="71">
        <f t="shared" si="20"/>
        <v>0.04</v>
      </c>
      <c r="M40" s="72">
        <f t="shared" si="7"/>
        <v>4</v>
      </c>
      <c r="N40" s="73">
        <f t="shared" si="8"/>
        <v>0.8</v>
      </c>
      <c r="O40" s="74">
        <f t="shared" si="13"/>
        <v>31.496062992125985</v>
      </c>
      <c r="P40" s="75" t="str">
        <f t="shared" si="16"/>
        <v>max.</v>
      </c>
      <c r="Q40" s="111" t="str">
        <f t="shared" si="14"/>
        <v>max.</v>
      </c>
      <c r="R40" s="69">
        <f t="shared" si="21"/>
        <v>1600</v>
      </c>
    </row>
    <row r="41" spans="1:33" s="28" customFormat="1" ht="15.75">
      <c r="A41" s="70">
        <v>1.4</v>
      </c>
      <c r="B41" s="77">
        <f t="shared" si="0"/>
        <v>34100</v>
      </c>
      <c r="C41" s="71">
        <f t="shared" si="1"/>
        <v>7.0000000000000007E-2</v>
      </c>
      <c r="D41" s="72">
        <f t="shared" si="2"/>
        <v>7.0000000000000009</v>
      </c>
      <c r="E41" s="73">
        <f t="shared" si="3"/>
        <v>2.387</v>
      </c>
      <c r="F41" s="74">
        <f t="shared" si="10"/>
        <v>93.976377952755911</v>
      </c>
      <c r="G41" s="78" t="str">
        <f t="shared" si="18"/>
        <v>max.</v>
      </c>
      <c r="H41" s="78" t="str">
        <f t="shared" si="19"/>
        <v>max.</v>
      </c>
      <c r="I41" s="69">
        <f t="shared" si="4"/>
        <v>4000</v>
      </c>
      <c r="J41" s="70">
        <v>5.5</v>
      </c>
      <c r="K41" s="77">
        <f t="shared" si="5"/>
        <v>20000</v>
      </c>
      <c r="L41" s="71">
        <f t="shared" si="20"/>
        <v>0.04</v>
      </c>
      <c r="M41" s="72">
        <f t="shared" si="7"/>
        <v>4</v>
      </c>
      <c r="N41" s="73">
        <f t="shared" si="8"/>
        <v>0.8</v>
      </c>
      <c r="O41" s="74">
        <f t="shared" si="13"/>
        <v>31.496062992125985</v>
      </c>
      <c r="P41" s="75" t="str">
        <f t="shared" si="16"/>
        <v>max.</v>
      </c>
      <c r="Q41" s="111" t="str">
        <f t="shared" si="14"/>
        <v>max.</v>
      </c>
      <c r="R41" s="69">
        <f t="shared" si="21"/>
        <v>1400</v>
      </c>
    </row>
    <row r="42" spans="1:33" s="28" customFormat="1" ht="15.75">
      <c r="A42" s="70">
        <v>1.45</v>
      </c>
      <c r="B42" s="77">
        <f t="shared" si="0"/>
        <v>32900</v>
      </c>
      <c r="C42" s="71">
        <f t="shared" si="1"/>
        <v>7.0000000000000007E-2</v>
      </c>
      <c r="D42" s="72">
        <f t="shared" si="2"/>
        <v>7.0000000000000009</v>
      </c>
      <c r="E42" s="73">
        <f t="shared" si="3"/>
        <v>2.3029999999999999</v>
      </c>
      <c r="F42" s="74">
        <f t="shared" si="10"/>
        <v>90.669291338582681</v>
      </c>
      <c r="G42" s="78" t="str">
        <f t="shared" si="18"/>
        <v>max.</v>
      </c>
      <c r="H42" s="78" t="str">
        <f t="shared" si="19"/>
        <v>max.</v>
      </c>
      <c r="I42" s="69">
        <f t="shared" si="4"/>
        <v>4000</v>
      </c>
      <c r="J42" s="70">
        <v>6</v>
      </c>
      <c r="K42" s="77">
        <f t="shared" si="5"/>
        <v>20000</v>
      </c>
      <c r="L42" s="71">
        <f t="shared" si="20"/>
        <v>0.04</v>
      </c>
      <c r="M42" s="72">
        <f t="shared" si="7"/>
        <v>4</v>
      </c>
      <c r="N42" s="73">
        <f t="shared" si="8"/>
        <v>0.8</v>
      </c>
      <c r="O42" s="74">
        <f t="shared" si="13"/>
        <v>31.496062992125985</v>
      </c>
      <c r="P42" s="75" t="str">
        <f t="shared" si="16"/>
        <v>max.</v>
      </c>
      <c r="Q42" s="111" t="str">
        <f t="shared" si="14"/>
        <v>max.</v>
      </c>
      <c r="R42" s="69">
        <f t="shared" si="21"/>
        <v>1200</v>
      </c>
    </row>
    <row r="43" spans="1:33" s="28" customFormat="1" ht="16.5" thickBot="1">
      <c r="A43" s="82">
        <v>1.5</v>
      </c>
      <c r="B43" s="83">
        <f t="shared" si="0"/>
        <v>31800</v>
      </c>
      <c r="C43" s="84">
        <f t="shared" si="1"/>
        <v>7.0000000000000007E-2</v>
      </c>
      <c r="D43" s="85">
        <f t="shared" si="2"/>
        <v>7.0000000000000009</v>
      </c>
      <c r="E43" s="86">
        <f t="shared" si="3"/>
        <v>2.226</v>
      </c>
      <c r="F43" s="87">
        <f>+E43*1000/25.4</f>
        <v>87.637795275590562</v>
      </c>
      <c r="G43" s="99" t="str">
        <f t="shared" si="18"/>
        <v>max.</v>
      </c>
      <c r="H43" s="112" t="str">
        <f t="shared" si="19"/>
        <v>max.</v>
      </c>
      <c r="I43" s="88">
        <f t="shared" si="4"/>
        <v>4000</v>
      </c>
      <c r="J43" s="82">
        <v>6.5</v>
      </c>
      <c r="K43" s="83">
        <f t="shared" si="5"/>
        <v>20000</v>
      </c>
      <c r="L43" s="84">
        <f t="shared" si="20"/>
        <v>0.04</v>
      </c>
      <c r="M43" s="85">
        <f t="shared" si="7"/>
        <v>4</v>
      </c>
      <c r="N43" s="86">
        <f t="shared" si="8"/>
        <v>0.8</v>
      </c>
      <c r="O43" s="87">
        <f>+N43*1000/25.4</f>
        <v>31.496062992125985</v>
      </c>
      <c r="P43" s="89" t="str">
        <f t="shared" si="16"/>
        <v>max.</v>
      </c>
      <c r="Q43" s="89" t="str">
        <f t="shared" si="14"/>
        <v>max.</v>
      </c>
      <c r="R43" s="88">
        <f t="shared" si="21"/>
        <v>1000</v>
      </c>
    </row>
    <row r="44" spans="1:33" s="28" customFormat="1" ht="15.75" thickTop="1">
      <c r="A44" s="93" t="str">
        <f>F61</f>
        <v>input</v>
      </c>
      <c r="B44" s="90"/>
      <c r="C44" s="90"/>
      <c r="D44" s="91"/>
      <c r="G44" s="100"/>
      <c r="H44" s="108"/>
      <c r="I44" s="92"/>
      <c r="J44" s="90"/>
      <c r="P44" s="98" t="s">
        <v>4</v>
      </c>
      <c r="Q44" s="98"/>
    </row>
    <row r="45" spans="1:33" s="28" customFormat="1" ht="15">
      <c r="A45" s="29" t="s">
        <v>5</v>
      </c>
      <c r="B45" s="30"/>
      <c r="C45" s="30"/>
      <c r="D45" s="31"/>
      <c r="E45" s="29"/>
      <c r="F45" s="29"/>
      <c r="G45" s="29"/>
      <c r="H45" s="29"/>
      <c r="I45" s="32"/>
      <c r="J45" s="30"/>
      <c r="K45" s="29"/>
      <c r="L45" s="29"/>
      <c r="M45" s="29"/>
      <c r="N45" s="29"/>
      <c r="O45" s="29"/>
    </row>
    <row r="46" spans="1:33" s="28" customFormat="1" ht="15">
      <c r="A46" s="29" t="s">
        <v>6</v>
      </c>
      <c r="B46" s="30"/>
      <c r="C46" s="30"/>
      <c r="D46" s="31"/>
      <c r="E46" s="29"/>
      <c r="F46" s="29"/>
      <c r="G46" s="29"/>
      <c r="H46" s="29"/>
      <c r="I46" s="32"/>
      <c r="J46" s="30"/>
      <c r="K46" s="29"/>
      <c r="L46" s="29"/>
      <c r="M46" s="29"/>
      <c r="N46" s="29"/>
      <c r="O46" s="29"/>
    </row>
    <row r="47" spans="1:33" s="28" customFormat="1" ht="15">
      <c r="A47" s="29"/>
      <c r="B47" s="30"/>
      <c r="C47" s="30"/>
      <c r="D47" s="31"/>
      <c r="E47" s="29"/>
      <c r="F47" s="29"/>
      <c r="G47" s="29"/>
      <c r="H47" s="29"/>
      <c r="I47" s="32"/>
      <c r="J47" s="30"/>
      <c r="K47" s="29"/>
      <c r="L47" s="29"/>
      <c r="M47" s="29"/>
      <c r="N47" s="29"/>
      <c r="O47" s="29"/>
    </row>
    <row r="48" spans="1:33" s="1" customFormat="1" ht="18" customHeight="1">
      <c r="A48" s="13"/>
      <c r="B48" s="13"/>
      <c r="C48" s="13"/>
      <c r="D48" s="10"/>
      <c r="E48" s="13"/>
      <c r="F48" s="13"/>
      <c r="G48" s="13"/>
      <c r="H48" s="13"/>
      <c r="I48" s="140"/>
      <c r="J48" s="7"/>
      <c r="K48" s="8"/>
      <c r="L48" s="9"/>
      <c r="M48" s="10"/>
      <c r="N48" s="11"/>
      <c r="O48" s="12"/>
      <c r="P48" s="12"/>
      <c r="Q48" s="12"/>
      <c r="R48" s="1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</row>
    <row r="49" spans="1:33" s="1" customFormat="1">
      <c r="A49" s="13"/>
      <c r="B49" s="13"/>
      <c r="C49" s="13"/>
      <c r="D49" s="10"/>
      <c r="E49" s="13"/>
      <c r="F49" s="13"/>
      <c r="G49" s="13"/>
      <c r="H49" s="13"/>
      <c r="I49" s="140"/>
      <c r="J49" s="13"/>
      <c r="K49" s="13"/>
      <c r="L49" s="13"/>
      <c r="M49" s="13"/>
      <c r="N49" s="141"/>
      <c r="O49" s="141"/>
      <c r="P49" s="141"/>
      <c r="Q49" s="141"/>
      <c r="R49" s="141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</row>
    <row r="50" spans="1:33" s="1" customFormat="1" ht="13.5" thickBot="1">
      <c r="A50" s="13" t="s">
        <v>7</v>
      </c>
      <c r="B50" s="13" t="s">
        <v>8</v>
      </c>
      <c r="C50" s="13"/>
      <c r="D50" s="10"/>
      <c r="E50" s="13"/>
      <c r="F50" s="13"/>
      <c r="G50" s="13"/>
      <c r="H50" s="13"/>
      <c r="I50" s="140"/>
      <c r="J50" s="7"/>
      <c r="K50" s="8"/>
      <c r="L50" s="9"/>
      <c r="M50" s="10"/>
      <c r="N50" s="11"/>
      <c r="O50" s="12"/>
      <c r="P50" s="12"/>
      <c r="Q50" s="12"/>
      <c r="R50" s="1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</row>
    <row r="51" spans="1:33" s="1" customFormat="1" ht="15.75">
      <c r="A51" s="146" t="s">
        <v>9</v>
      </c>
      <c r="B51" s="147"/>
      <c r="C51" s="164" t="s">
        <v>10</v>
      </c>
      <c r="D51" s="148"/>
      <c r="E51" s="165"/>
      <c r="F51" s="148" t="s">
        <v>2</v>
      </c>
      <c r="G51" s="149"/>
      <c r="J51" s="13"/>
      <c r="K51" s="13"/>
      <c r="L51" s="13"/>
      <c r="M51" s="13"/>
      <c r="N51" s="141"/>
      <c r="O51" s="141"/>
      <c r="P51" s="141"/>
      <c r="Q51" s="141"/>
      <c r="R51" s="141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</row>
    <row r="52" spans="1:33" s="1" customFormat="1" ht="15.75">
      <c r="A52" s="150"/>
      <c r="B52" s="151"/>
      <c r="C52" s="166" t="s">
        <v>11</v>
      </c>
      <c r="D52" s="152"/>
      <c r="E52" s="167"/>
      <c r="F52" s="152" t="s">
        <v>12</v>
      </c>
      <c r="G52" s="153"/>
      <c r="I52" s="142"/>
      <c r="L52" s="103"/>
      <c r="M52" s="103"/>
      <c r="N52" s="103"/>
      <c r="O52" s="12"/>
      <c r="P52" s="12"/>
      <c r="Q52" s="12"/>
      <c r="R52" s="1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</row>
    <row r="53" spans="1:33" s="23" customFormat="1" ht="15.75">
      <c r="A53" s="150" t="s">
        <v>13</v>
      </c>
      <c r="B53" s="154"/>
      <c r="C53" s="166" t="s">
        <v>14</v>
      </c>
      <c r="D53" s="152"/>
      <c r="E53" s="167"/>
      <c r="F53" s="152" t="s">
        <v>10</v>
      </c>
      <c r="G53" s="153"/>
      <c r="I53" s="142"/>
      <c r="L53" s="103"/>
      <c r="M53" s="103"/>
      <c r="O53" s="19"/>
    </row>
    <row r="54" spans="1:33" s="23" customFormat="1" ht="15.75">
      <c r="A54" s="150"/>
      <c r="B54" s="154"/>
      <c r="C54" s="166" t="s">
        <v>15</v>
      </c>
      <c r="D54" s="152"/>
      <c r="E54" s="167"/>
      <c r="F54" s="155">
        <v>0.06</v>
      </c>
      <c r="G54" s="153"/>
      <c r="I54" s="142"/>
      <c r="J54" s="205"/>
      <c r="K54" s="205"/>
      <c r="L54" s="205"/>
      <c r="M54" s="205"/>
      <c r="N54" s="138"/>
      <c r="O54" s="19"/>
    </row>
    <row r="55" spans="1:33" s="23" customFormat="1" ht="15.75">
      <c r="A55" s="150" t="s">
        <v>16</v>
      </c>
      <c r="B55" s="154"/>
      <c r="C55" s="166" t="s">
        <v>17</v>
      </c>
      <c r="D55" s="152"/>
      <c r="E55" s="167"/>
      <c r="F55" s="155" t="s">
        <v>18</v>
      </c>
      <c r="G55" s="153"/>
      <c r="I55" s="142"/>
      <c r="J55" s="205"/>
      <c r="K55" s="205"/>
      <c r="L55" s="205"/>
      <c r="M55" s="205"/>
      <c r="N55" s="138"/>
      <c r="O55" s="19"/>
    </row>
    <row r="56" spans="1:33" s="23" customFormat="1" ht="15.75">
      <c r="A56" s="156"/>
      <c r="B56" s="154"/>
      <c r="C56" s="166" t="s">
        <v>19</v>
      </c>
      <c r="D56" s="152"/>
      <c r="E56" s="167"/>
      <c r="F56" s="152" t="s">
        <v>20</v>
      </c>
      <c r="G56" s="157"/>
      <c r="I56" s="142"/>
      <c r="J56" s="205"/>
      <c r="K56" s="205"/>
      <c r="L56" s="205"/>
      <c r="M56" s="205"/>
      <c r="N56" s="138"/>
      <c r="O56" s="19"/>
    </row>
    <row r="57" spans="1:33" s="23" customFormat="1" ht="15.75">
      <c r="A57" s="150" t="s">
        <v>21</v>
      </c>
      <c r="B57" s="154"/>
      <c r="C57" s="166" t="s">
        <v>22</v>
      </c>
      <c r="D57" s="152"/>
      <c r="E57" s="168"/>
      <c r="F57" s="152" t="s">
        <v>23</v>
      </c>
      <c r="G57" s="157"/>
      <c r="I57" s="142"/>
      <c r="J57" s="13"/>
      <c r="K57" s="13"/>
      <c r="L57" s="13"/>
      <c r="M57" s="13"/>
      <c r="N57" s="103"/>
      <c r="O57" s="19"/>
    </row>
    <row r="58" spans="1:33" s="23" customFormat="1" ht="15.75">
      <c r="A58" s="150"/>
      <c r="B58" s="154"/>
      <c r="C58" s="169" t="s">
        <v>24</v>
      </c>
      <c r="D58" s="152"/>
      <c r="E58" s="168"/>
      <c r="F58" s="152" t="s">
        <v>25</v>
      </c>
      <c r="G58" s="153"/>
      <c r="I58" s="142"/>
      <c r="J58" s="13"/>
      <c r="K58" s="13"/>
      <c r="L58" s="13"/>
      <c r="M58" s="13"/>
      <c r="N58" s="103"/>
      <c r="O58" s="19"/>
    </row>
    <row r="59" spans="1:33" s="23" customFormat="1" ht="15.75">
      <c r="A59" s="150" t="s">
        <v>26</v>
      </c>
      <c r="B59" s="154"/>
      <c r="C59" s="166" t="s">
        <v>27</v>
      </c>
      <c r="D59" s="152"/>
      <c r="E59" s="168"/>
      <c r="F59" s="158" t="s">
        <v>28</v>
      </c>
      <c r="G59" s="159"/>
      <c r="I59" s="143"/>
      <c r="J59" s="19"/>
      <c r="K59" s="19"/>
      <c r="L59" s="19"/>
      <c r="M59" s="19"/>
    </row>
    <row r="60" spans="1:33" s="23" customFormat="1" ht="15.75">
      <c r="A60" s="150"/>
      <c r="B60" s="154"/>
      <c r="C60" s="166" t="s">
        <v>29</v>
      </c>
      <c r="D60" s="158"/>
      <c r="E60" s="167"/>
      <c r="F60" s="152" t="s">
        <v>1</v>
      </c>
      <c r="G60" s="157"/>
      <c r="J60" s="19"/>
      <c r="K60" s="19"/>
      <c r="L60" s="19"/>
      <c r="M60" s="19"/>
    </row>
    <row r="61" spans="1:33" s="173" customFormat="1" ht="15.75">
      <c r="A61" s="150" t="s">
        <v>30</v>
      </c>
      <c r="B61" s="152"/>
      <c r="C61" s="152" t="s">
        <v>31</v>
      </c>
      <c r="D61" s="158"/>
      <c r="E61" s="152"/>
      <c r="F61" s="152" t="s">
        <v>32</v>
      </c>
      <c r="G61" s="172"/>
      <c r="J61" s="206"/>
      <c r="K61" s="206"/>
      <c r="L61" s="206"/>
      <c r="M61" s="206"/>
    </row>
    <row r="62" spans="1:33" s="23" customFormat="1" ht="15.75">
      <c r="A62" s="150"/>
      <c r="B62" s="152"/>
      <c r="C62" s="154"/>
      <c r="D62" s="158"/>
      <c r="E62" s="152"/>
      <c r="F62" s="154"/>
      <c r="G62" s="157"/>
      <c r="J62" s="19"/>
      <c r="K62" s="19"/>
      <c r="L62" s="19"/>
      <c r="M62" s="19"/>
    </row>
    <row r="63" spans="1:33" s="23" customFormat="1" ht="15.75">
      <c r="A63" s="216" t="s">
        <v>0</v>
      </c>
      <c r="B63" s="217"/>
      <c r="C63" s="217"/>
      <c r="D63" s="218"/>
      <c r="E63" s="218"/>
      <c r="F63" s="218"/>
      <c r="G63" s="219"/>
      <c r="J63" s="19"/>
      <c r="K63" s="19"/>
      <c r="L63" s="19"/>
      <c r="M63" s="19"/>
    </row>
    <row r="64" spans="1:33" s="23" customFormat="1" ht="15.75">
      <c r="A64" s="216" t="s">
        <v>33</v>
      </c>
      <c r="B64" s="217"/>
      <c r="C64" s="217"/>
      <c r="D64" s="218"/>
      <c r="E64" s="218"/>
      <c r="F64" s="218"/>
      <c r="G64" s="219"/>
    </row>
    <row r="65" spans="1:13" s="23" customFormat="1" ht="15.75">
      <c r="A65" s="216" t="s">
        <v>34</v>
      </c>
      <c r="B65" s="220"/>
      <c r="C65" s="220"/>
      <c r="D65" s="218"/>
      <c r="E65" s="218"/>
      <c r="F65" s="218"/>
      <c r="G65" s="219"/>
    </row>
    <row r="66" spans="1:13" s="23" customFormat="1" ht="15.75">
      <c r="A66" s="216" t="s">
        <v>35</v>
      </c>
      <c r="B66" s="220"/>
      <c r="C66" s="220"/>
      <c r="D66" s="218"/>
      <c r="E66" s="218"/>
      <c r="F66" s="218"/>
      <c r="G66" s="219"/>
    </row>
    <row r="67" spans="1:13" s="22" customFormat="1" ht="15.75">
      <c r="A67" s="221" t="s">
        <v>36</v>
      </c>
      <c r="B67" s="222"/>
      <c r="C67" s="222"/>
      <c r="D67" s="223"/>
      <c r="E67" s="223"/>
      <c r="F67" s="223"/>
      <c r="G67" s="224"/>
    </row>
    <row r="68" spans="1:13" s="18" customFormat="1">
      <c r="B68" s="19"/>
      <c r="C68" s="19"/>
      <c r="D68" s="20"/>
      <c r="I68" s="21"/>
      <c r="J68" s="19"/>
      <c r="K68" s="5"/>
      <c r="L68" s="5"/>
      <c r="M68" s="26"/>
    </row>
    <row r="69" spans="1:13" s="130" customFormat="1" ht="15.75">
      <c r="B69" s="131"/>
      <c r="C69" s="131"/>
      <c r="D69" s="132"/>
      <c r="I69" s="133"/>
      <c r="J69" s="131"/>
      <c r="K69" s="134"/>
      <c r="L69" s="134"/>
      <c r="M69" s="135"/>
    </row>
    <row r="70" spans="1:13" s="174" customFormat="1" ht="13.5" customHeight="1">
      <c r="B70" s="125"/>
      <c r="C70" s="125"/>
      <c r="D70" s="126"/>
      <c r="I70" s="127"/>
      <c r="J70" s="125"/>
      <c r="K70" s="128"/>
      <c r="L70" s="128"/>
      <c r="M70" s="125"/>
    </row>
    <row r="71" spans="1:13" s="180" customFormat="1" ht="15.75">
      <c r="A71" s="208"/>
      <c r="B71" s="113"/>
      <c r="C71" s="113"/>
      <c r="D71" s="114"/>
      <c r="E71" s="208"/>
      <c r="F71" s="208"/>
      <c r="G71" s="208"/>
      <c r="H71" s="208"/>
      <c r="I71" s="188"/>
      <c r="J71" s="113"/>
      <c r="K71" s="196"/>
      <c r="L71" s="196"/>
      <c r="M71" s="113"/>
    </row>
    <row r="72" spans="1:13" s="180" customFormat="1" ht="15">
      <c r="A72" s="208"/>
      <c r="B72" s="113"/>
      <c r="C72" s="113"/>
      <c r="D72" s="114"/>
      <c r="E72" s="208"/>
      <c r="F72" s="208"/>
      <c r="G72" s="208"/>
      <c r="H72" s="208"/>
      <c r="I72" s="188"/>
      <c r="J72" s="113"/>
      <c r="K72" s="208"/>
      <c r="L72" s="208"/>
      <c r="M72" s="208"/>
    </row>
    <row r="73" spans="1:13" s="180" customFormat="1" ht="15">
      <c r="A73" s="208"/>
      <c r="B73" s="113"/>
      <c r="C73" s="113"/>
      <c r="D73" s="114"/>
      <c r="E73" s="208"/>
      <c r="F73" s="208"/>
      <c r="G73" s="208"/>
      <c r="H73" s="208"/>
      <c r="I73" s="188"/>
      <c r="J73" s="113"/>
      <c r="K73" s="208"/>
      <c r="L73" s="208"/>
      <c r="M73" s="197"/>
    </row>
    <row r="74" spans="1:13" s="180" customFormat="1" ht="15">
      <c r="A74" s="208"/>
      <c r="B74" s="113"/>
      <c r="C74" s="113"/>
      <c r="D74" s="114"/>
      <c r="E74" s="208"/>
      <c r="F74" s="208"/>
      <c r="G74" s="208"/>
      <c r="H74" s="208"/>
      <c r="I74" s="188"/>
      <c r="J74" s="113"/>
      <c r="K74" s="208"/>
      <c r="L74" s="208"/>
      <c r="M74" s="208"/>
    </row>
    <row r="75" spans="1:13" s="180" customFormat="1" ht="15">
      <c r="A75" s="208"/>
      <c r="B75" s="113"/>
      <c r="C75" s="113"/>
      <c r="D75" s="114"/>
      <c r="E75" s="208"/>
      <c r="F75" s="208"/>
      <c r="G75" s="208"/>
      <c r="H75" s="208"/>
      <c r="I75" s="208"/>
      <c r="J75" s="208"/>
      <c r="K75" s="208"/>
      <c r="L75" s="208"/>
      <c r="M75" s="208"/>
    </row>
    <row r="76" spans="1:13" s="180" customFormat="1" ht="15">
      <c r="A76" s="208"/>
      <c r="B76" s="113"/>
      <c r="C76" s="113"/>
      <c r="D76" s="114"/>
      <c r="E76" s="115">
        <f>E77</f>
        <v>7.0000000000000007E-2</v>
      </c>
      <c r="F76" s="208"/>
      <c r="G76" s="208"/>
      <c r="H76" s="208"/>
      <c r="I76" s="116">
        <f>I77</f>
        <v>20000</v>
      </c>
      <c r="J76" s="116">
        <f>J77</f>
        <v>4000</v>
      </c>
      <c r="K76" s="113">
        <f>P6</f>
        <v>4.8</v>
      </c>
      <c r="L76" s="116">
        <f>E6</f>
        <v>20000</v>
      </c>
      <c r="M76" s="208"/>
    </row>
    <row r="77" spans="1:13" s="180" customFormat="1" ht="15">
      <c r="A77" s="208"/>
      <c r="B77" s="208"/>
      <c r="C77" s="208"/>
      <c r="D77" s="117">
        <f>IF(A4=A81,D81)+IF(A4=A82,D82)+IF(A4=A83,D83)+IF(A4=A84,D84)+IF(A4=A85,D85)+IF(A4=A86,D86)+IF(A4=A87,D87)+IF(A4=A88,D88)+IF(A4=A89,D89)</f>
        <v>7.0000000000000007E-2</v>
      </c>
      <c r="E77" s="118">
        <f>IF(A4=A81,E81)+IF(A4=A82,E82)+IF(A4=A83,E83)+IF(A4=A84,E84)+IF(A4=A85,E85)+IF(A4=A86,E86)+IF(A4=A87,E87)+IF(A4=A88,E88)+IF(A4=A89,E89)</f>
        <v>7.0000000000000007E-2</v>
      </c>
      <c r="F77" s="119">
        <f>IF(A4=A81,F81)+IF(A4=A82,F82)+IF(A4=A83,F83)+IF(A4=A84,F84)+IF(A4=A85,F85)+IF(A4=A86,F86)+IF(A4=A87,F87)+IF(A4=A88,F88)+IF(A4=A89,F89)</f>
        <v>2.5</v>
      </c>
      <c r="G77" s="120">
        <f>IF(A4=A81,G81)+IF(A4=A82,G82)+IF(A4=A83,G83)+IF(A4=A84,G84)+IF(A4=A85,G85)+IF(A4=A86,G86)+IF(A4=A87,G87)+IF(A4=A88,G88)+IF(A4=A89,G89)</f>
        <v>150</v>
      </c>
      <c r="H77" s="120"/>
      <c r="I77" s="121">
        <f>IF(A4=A81,I81)+IF(A4=A82,I82)+IF(A4=A83,I83)+IF(A4=A84,I84)+IF(A4=A85,I85)+IF(A4=A86,I86)+IF(A4=A87,I87)+IF(A4=A88,I88)+IF(A4=A89,I89)</f>
        <v>20000</v>
      </c>
      <c r="J77" s="121">
        <f>IF(A4=A81,J81)+IF(A4=A82,J82)+IF(A4=A83,J83)+IF(A4=A84,J84)+IF(A4=A85,J85)+IF(A4=A86,J86)+IF(A4=A87,J87)+IF(A4=A88,J88)+IF(A4=A89,J89)</f>
        <v>4000</v>
      </c>
      <c r="K77" s="122">
        <f>IF(A4=A81,K81)+IF(A4=A82,K82)+IF(A4=A83,K83)+IF(A4=A84,K84)+IF(A4=A85,K85)+IF(A4=A86,K86)+IF(A4=A87,K87)+IF(A4=A88,K88)+IF(A4=A89,K89)</f>
        <v>4.8</v>
      </c>
      <c r="L77" s="122">
        <f>IF(B4=B81,L81)+IF(A4=A82,L82)+IF(A4=A83,L83)+IF(A4=A84,L84)+IF(A4=A85,L85)+IF(A4=A86,L86)+IF(A4=A87,L87)+IF(A4=A88,L88)+IF(A4=A89,L89)</f>
        <v>0</v>
      </c>
      <c r="M77" s="208"/>
    </row>
    <row r="78" spans="1:13" s="180" customFormat="1" ht="15">
      <c r="A78" s="212" t="s">
        <v>37</v>
      </c>
      <c r="B78" s="244"/>
      <c r="C78" s="244"/>
      <c r="D78" s="245" t="str">
        <f>A57</f>
        <v>Infeed</v>
      </c>
      <c r="E78" s="245"/>
      <c r="F78" s="209" t="str">
        <f>A59</f>
        <v>retract</v>
      </c>
      <c r="G78" s="123"/>
      <c r="H78" s="123"/>
      <c r="I78" s="208"/>
      <c r="J78" s="208"/>
      <c r="K78" s="208"/>
      <c r="L78" s="208"/>
      <c r="M78" s="208"/>
    </row>
    <row r="79" spans="1:13" s="180" customFormat="1" ht="31.5">
      <c r="A79" s="212" t="s">
        <v>31</v>
      </c>
      <c r="B79" s="273"/>
      <c r="C79" s="273"/>
      <c r="D79" s="124" t="s">
        <v>12</v>
      </c>
      <c r="E79" s="124" t="s">
        <v>38</v>
      </c>
      <c r="F79" s="207" t="str">
        <f>C59</f>
        <v>factor</v>
      </c>
      <c r="G79" s="207" t="str">
        <f>A55</f>
        <v>cutting speed</v>
      </c>
      <c r="H79" s="207"/>
      <c r="I79" s="207" t="str">
        <f>C53</f>
        <v>max. drill distance</v>
      </c>
      <c r="J79" s="170" t="str">
        <f>C58</f>
        <v>hits</v>
      </c>
      <c r="K79" s="207" t="str">
        <f>C54</f>
        <v>max. stack height</v>
      </c>
      <c r="L79" s="208"/>
      <c r="M79" s="207" t="s">
        <v>39</v>
      </c>
    </row>
    <row r="80" spans="1:13" s="180" customFormat="1" ht="15">
      <c r="A80" s="213"/>
      <c r="B80" s="273"/>
      <c r="C80" s="273"/>
      <c r="D80" s="209" t="s">
        <v>40</v>
      </c>
      <c r="E80" s="209" t="s">
        <v>20</v>
      </c>
      <c r="F80" s="209" t="s">
        <v>40</v>
      </c>
      <c r="G80" s="209" t="s">
        <v>23</v>
      </c>
      <c r="H80" s="209"/>
      <c r="I80" s="209" t="s">
        <v>1</v>
      </c>
      <c r="J80" s="209" t="s">
        <v>40</v>
      </c>
      <c r="K80" s="209" t="s">
        <v>40</v>
      </c>
      <c r="L80" s="208"/>
      <c r="M80" s="113" t="s">
        <v>40</v>
      </c>
    </row>
    <row r="81" spans="1:13" s="180" customFormat="1" ht="15.75">
      <c r="A81" s="212" t="str">
        <f>A63</f>
        <v>FR4 DS, ML  4Lg</v>
      </c>
      <c r="B81" s="273"/>
      <c r="C81" s="273"/>
      <c r="D81" s="117">
        <v>7.0000000000000007E-2</v>
      </c>
      <c r="E81" s="118">
        <v>7.0000000000000007E-2</v>
      </c>
      <c r="F81" s="209">
        <v>2.5</v>
      </c>
      <c r="G81" s="209">
        <v>150</v>
      </c>
      <c r="H81" s="209"/>
      <c r="I81" s="121">
        <v>20000</v>
      </c>
      <c r="J81" s="121">
        <v>4000</v>
      </c>
      <c r="K81" s="122">
        <v>4.8</v>
      </c>
      <c r="L81" s="209">
        <v>0</v>
      </c>
      <c r="M81" s="124">
        <v>1</v>
      </c>
    </row>
    <row r="82" spans="1:13" s="180" customFormat="1" ht="32.25" customHeight="1">
      <c r="A82" s="212" t="str">
        <f>A64</f>
        <v>low filled material, ML up to  600 µm copper</v>
      </c>
      <c r="B82" s="273"/>
      <c r="C82" s="273"/>
      <c r="D82" s="117">
        <v>7.0000000000000007E-2</v>
      </c>
      <c r="E82" s="118">
        <v>0.06</v>
      </c>
      <c r="F82" s="209">
        <v>3.5</v>
      </c>
      <c r="G82" s="209">
        <v>130</v>
      </c>
      <c r="H82" s="209"/>
      <c r="I82" s="121">
        <v>10000</v>
      </c>
      <c r="J82" s="121">
        <v>3000</v>
      </c>
      <c r="K82" s="122">
        <v>3.2</v>
      </c>
      <c r="L82" s="209">
        <v>0</v>
      </c>
      <c r="M82" s="124">
        <v>2</v>
      </c>
    </row>
    <row r="83" spans="1:13" s="180" customFormat="1" ht="34.5" customHeight="1">
      <c r="A83" s="212" t="str">
        <f>A65</f>
        <v>high filled material, ML&gt;600 µm copper; f.e. Rogers</v>
      </c>
      <c r="B83" s="273"/>
      <c r="C83" s="273"/>
      <c r="D83" s="117">
        <v>7.0000000000000007E-2</v>
      </c>
      <c r="E83" s="118">
        <v>0.05</v>
      </c>
      <c r="F83" s="209">
        <v>3.5</v>
      </c>
      <c r="G83" s="209">
        <v>120</v>
      </c>
      <c r="H83" s="209"/>
      <c r="I83" s="121">
        <v>7000</v>
      </c>
      <c r="J83" s="121">
        <v>2000</v>
      </c>
      <c r="K83" s="122">
        <v>3.2</v>
      </c>
      <c r="L83" s="209">
        <v>0</v>
      </c>
      <c r="M83" s="124">
        <v>3</v>
      </c>
    </row>
    <row r="84" spans="1:13" s="180" customFormat="1" ht="15.75" customHeight="1">
      <c r="A84" s="212" t="str">
        <f>A66</f>
        <v>Teflon (PTFE), Polyimid (Flex)</v>
      </c>
      <c r="B84" s="273"/>
      <c r="C84" s="273"/>
      <c r="D84" s="117">
        <v>0.1</v>
      </c>
      <c r="E84" s="118">
        <v>0.1</v>
      </c>
      <c r="F84" s="209">
        <v>2</v>
      </c>
      <c r="G84" s="209">
        <v>100</v>
      </c>
      <c r="H84" s="209"/>
      <c r="I84" s="121">
        <v>5000</v>
      </c>
      <c r="J84" s="121">
        <v>2000</v>
      </c>
      <c r="K84" s="122">
        <v>2.5</v>
      </c>
      <c r="L84" s="209">
        <v>0</v>
      </c>
      <c r="M84" s="124">
        <v>4</v>
      </c>
    </row>
    <row r="85" spans="1:13" s="180" customFormat="1" ht="15.75">
      <c r="A85" s="212" t="str">
        <f>A67</f>
        <v>aluminium (IMS)</v>
      </c>
      <c r="B85" s="273"/>
      <c r="C85" s="273"/>
      <c r="D85" s="117">
        <v>0.03</v>
      </c>
      <c r="E85" s="118">
        <v>0.04</v>
      </c>
      <c r="F85" s="209">
        <v>10</v>
      </c>
      <c r="G85" s="209">
        <v>80</v>
      </c>
      <c r="H85" s="209"/>
      <c r="I85" s="121">
        <v>1000</v>
      </c>
      <c r="J85" s="121">
        <v>300</v>
      </c>
      <c r="K85" s="122">
        <v>1.5</v>
      </c>
      <c r="L85" s="209"/>
      <c r="M85" s="124">
        <v>5</v>
      </c>
    </row>
    <row r="86" spans="1:13" s="180" customFormat="1" ht="15.75">
      <c r="A86" s="212"/>
      <c r="B86" s="273"/>
      <c r="C86" s="273"/>
      <c r="D86" s="117"/>
      <c r="E86" s="118"/>
      <c r="F86" s="209"/>
      <c r="G86" s="209"/>
      <c r="H86" s="209"/>
      <c r="I86" s="121"/>
      <c r="J86" s="121"/>
      <c r="K86" s="122"/>
      <c r="L86" s="209"/>
      <c r="M86" s="124"/>
    </row>
    <row r="87" spans="1:13" s="180" customFormat="1" ht="15.75">
      <c r="A87" s="212"/>
      <c r="B87" s="273"/>
      <c r="C87" s="273"/>
      <c r="D87" s="117"/>
      <c r="E87" s="118"/>
      <c r="F87" s="209"/>
      <c r="G87" s="209"/>
      <c r="H87" s="209"/>
      <c r="I87" s="121"/>
      <c r="J87" s="121"/>
      <c r="K87" s="122"/>
      <c r="L87" s="209"/>
      <c r="M87" s="124"/>
    </row>
    <row r="88" spans="1:13" s="180" customFormat="1" ht="15.75">
      <c r="A88" s="212"/>
      <c r="B88" s="273"/>
      <c r="C88" s="273"/>
      <c r="D88" s="117"/>
      <c r="E88" s="118"/>
      <c r="F88" s="209"/>
      <c r="G88" s="209"/>
      <c r="H88" s="209"/>
      <c r="I88" s="121"/>
      <c r="J88" s="121"/>
      <c r="K88" s="122"/>
      <c r="L88" s="209"/>
      <c r="M88" s="124"/>
    </row>
    <row r="89" spans="1:13" s="180" customFormat="1" ht="15.75">
      <c r="A89" s="212"/>
      <c r="B89" s="273"/>
      <c r="C89" s="273"/>
      <c r="D89" s="117"/>
      <c r="E89" s="118"/>
      <c r="F89" s="209"/>
      <c r="G89" s="209"/>
      <c r="H89" s="209"/>
      <c r="I89" s="121"/>
      <c r="J89" s="121"/>
      <c r="K89" s="122"/>
      <c r="L89" s="208"/>
      <c r="M89" s="124"/>
    </row>
    <row r="90" spans="1:13" s="180" customFormat="1" ht="15.75">
      <c r="A90" s="208"/>
      <c r="B90" s="113"/>
      <c r="C90" s="113"/>
      <c r="D90" s="114"/>
      <c r="E90" s="208"/>
      <c r="F90" s="208"/>
      <c r="G90" s="208"/>
      <c r="H90" s="208"/>
      <c r="I90" s="188"/>
      <c r="J90" s="113"/>
      <c r="K90" s="208"/>
      <c r="L90" s="208"/>
      <c r="M90" s="124"/>
    </row>
    <row r="91" spans="1:13" s="179" customFormat="1" ht="15">
      <c r="B91" s="175"/>
      <c r="C91" s="175"/>
      <c r="D91" s="176"/>
      <c r="I91" s="177"/>
      <c r="J91" s="175"/>
    </row>
    <row r="92" spans="1:13" s="198" customFormat="1" ht="15"/>
    <row r="93" spans="1:13" s="199" customFormat="1" ht="15"/>
    <row r="94" spans="1:13" s="200" customFormat="1"/>
    <row r="95" spans="1:13" s="200" customFormat="1"/>
    <row r="96" spans="1:13" s="201" customFormat="1"/>
    <row r="97" spans="1:33" s="202" customFormat="1">
      <c r="B97" s="13"/>
      <c r="C97" s="13"/>
      <c r="D97" s="10"/>
      <c r="I97" s="203"/>
      <c r="J97" s="13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</row>
    <row r="98" spans="1:33" s="202" customFormat="1">
      <c r="B98" s="13"/>
      <c r="C98" s="13"/>
      <c r="D98" s="10"/>
      <c r="I98" s="203"/>
      <c r="J98" s="13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</row>
    <row r="99" spans="1:33" s="202" customFormat="1">
      <c r="B99" s="13"/>
      <c r="C99" s="13"/>
      <c r="D99" s="10"/>
      <c r="I99" s="203"/>
      <c r="J99" s="13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</row>
    <row r="100" spans="1:33" s="202" customFormat="1">
      <c r="B100" s="13"/>
      <c r="C100" s="13"/>
      <c r="D100" s="10"/>
      <c r="I100" s="203"/>
      <c r="J100" s="13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</row>
    <row r="101" spans="1:33" s="202" customFormat="1">
      <c r="A101" s="18"/>
      <c r="B101" s="13"/>
      <c r="C101" s="13"/>
      <c r="D101" s="10"/>
      <c r="F101" s="18"/>
      <c r="I101" s="21"/>
      <c r="J101" s="13"/>
      <c r="K101" s="18"/>
      <c r="L101" s="18"/>
      <c r="M101" s="18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</row>
    <row r="102" spans="1:33" s="202" customFormat="1">
      <c r="B102" s="13"/>
      <c r="C102" s="13"/>
      <c r="D102" s="10"/>
      <c r="I102" s="203"/>
      <c r="J102" s="13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</row>
    <row r="103" spans="1:33" s="202" customFormat="1">
      <c r="B103" s="13"/>
      <c r="C103" s="13"/>
      <c r="D103" s="10"/>
      <c r="I103" s="203"/>
      <c r="J103" s="13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</row>
    <row r="104" spans="1:33" s="202" customFormat="1">
      <c r="B104" s="13"/>
      <c r="C104" s="13"/>
      <c r="D104" s="10"/>
      <c r="I104" s="203"/>
      <c r="J104" s="13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</row>
    <row r="105" spans="1:33" s="202" customFormat="1">
      <c r="B105" s="13"/>
      <c r="C105" s="13"/>
      <c r="D105" s="10"/>
      <c r="I105" s="203"/>
      <c r="J105" s="13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</row>
    <row r="106" spans="1:33" s="202" customFormat="1">
      <c r="B106" s="13"/>
      <c r="C106" s="13"/>
      <c r="D106" s="10"/>
      <c r="I106" s="203"/>
      <c r="J106" s="13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</row>
  </sheetData>
  <mergeCells count="39">
    <mergeCell ref="A1:C1"/>
    <mergeCell ref="A3:C3"/>
    <mergeCell ref="D3:R3"/>
    <mergeCell ref="G4:I4"/>
    <mergeCell ref="J4:L4"/>
    <mergeCell ref="A4:D4"/>
    <mergeCell ref="D1:J1"/>
    <mergeCell ref="M4:N4"/>
    <mergeCell ref="A89:C89"/>
    <mergeCell ref="A5:B5"/>
    <mergeCell ref="C5:D5"/>
    <mergeCell ref="C6:D6"/>
    <mergeCell ref="A83:C83"/>
    <mergeCell ref="A84:C84"/>
    <mergeCell ref="A78:C78"/>
    <mergeCell ref="D78:E78"/>
    <mergeCell ref="E6:F6"/>
    <mergeCell ref="A79:C79"/>
    <mergeCell ref="K5:L5"/>
    <mergeCell ref="E4:F4"/>
    <mergeCell ref="K6:L6"/>
    <mergeCell ref="A7:R7"/>
    <mergeCell ref="C8:F8"/>
    <mergeCell ref="L8:O8"/>
    <mergeCell ref="P8:Q8"/>
    <mergeCell ref="E5:F5"/>
    <mergeCell ref="A80:C80"/>
    <mergeCell ref="G8:H8"/>
    <mergeCell ref="A63:G63"/>
    <mergeCell ref="A64:G64"/>
    <mergeCell ref="A65:G65"/>
    <mergeCell ref="A66:G66"/>
    <mergeCell ref="A67:G67"/>
    <mergeCell ref="A87:C87"/>
    <mergeCell ref="A88:C88"/>
    <mergeCell ref="A81:C81"/>
    <mergeCell ref="A82:C82"/>
    <mergeCell ref="A85:C85"/>
    <mergeCell ref="A86:C86"/>
  </mergeCells>
  <phoneticPr fontId="20" type="noConversion"/>
  <dataValidations count="1">
    <dataValidation type="list" allowBlank="1" showInputMessage="1" showErrorMessage="1" sqref="A4:C4" xr:uid="{00000000-0002-0000-0000-000000000000}">
      <formula1>A81:A91</formula1>
    </dataValidation>
  </dataValidations>
  <pageMargins left="0.5" right="0.25" top="0.43" bottom="0.18" header="0.32" footer="0.18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1"/>
  <sheetViews>
    <sheetView workbookViewId="0">
      <selection activeCell="S5" sqref="S5"/>
    </sheetView>
  </sheetViews>
  <sheetFormatPr defaultColWidth="12.85546875" defaultRowHeight="12.75"/>
  <cols>
    <col min="1" max="1" width="15.28515625" bestFit="1" customWidth="1"/>
    <col min="2" max="2" width="17" style="1" bestFit="1" customWidth="1"/>
    <col min="3" max="3" width="9.28515625" style="1" bestFit="1" customWidth="1"/>
    <col min="4" max="4" width="11.85546875" style="2" customWidth="1"/>
    <col min="5" max="5" width="8.5703125" bestFit="1" customWidth="1"/>
    <col min="6" max="6" width="10.5703125" customWidth="1"/>
    <col min="7" max="8" width="12.42578125" customWidth="1"/>
    <col min="9" max="9" width="11.140625" style="3" customWidth="1"/>
    <col min="10" max="10" width="15.5703125" style="1" customWidth="1"/>
    <col min="11" max="11" width="17" bestFit="1" customWidth="1"/>
    <col min="12" max="12" width="10.42578125" customWidth="1"/>
    <col min="13" max="13" width="11.140625" customWidth="1"/>
    <col min="14" max="14" width="18" style="4" customWidth="1"/>
    <col min="15" max="15" width="19.140625" style="4" bestFit="1" customWidth="1"/>
    <col min="16" max="16" width="9.140625" style="4" customWidth="1"/>
    <col min="17" max="17" width="12.140625" style="4" customWidth="1"/>
    <col min="18" max="18" width="9.42578125" style="4" customWidth="1"/>
    <col min="19" max="33" width="12.85546875" style="4" customWidth="1"/>
  </cols>
  <sheetData>
    <row r="1" spans="1:21" s="95" customFormat="1" ht="29.25" thickTop="1" thickBot="1">
      <c r="A1" s="248" t="str">
        <f>A61</f>
        <v>Bohrparameter</v>
      </c>
      <c r="B1" s="248"/>
      <c r="C1" s="248"/>
      <c r="D1" s="261" t="str">
        <f>A4</f>
        <v>Tg&gt;170°C, starres Polyimid</v>
      </c>
      <c r="E1" s="262"/>
      <c r="F1" s="262"/>
      <c r="G1" s="262"/>
      <c r="H1" s="262"/>
      <c r="I1" s="262"/>
      <c r="J1" s="263"/>
      <c r="K1" s="97">
        <f ca="1">TODAY()</f>
        <v>43923</v>
      </c>
      <c r="L1" s="94"/>
      <c r="M1" s="94"/>
      <c r="R1" s="96"/>
    </row>
    <row r="2" spans="1:21" s="14" customFormat="1" ht="21.75" thickTop="1" thickBot="1">
      <c r="G2" s="15"/>
      <c r="H2" s="15"/>
      <c r="I2" s="15"/>
      <c r="J2" s="16"/>
      <c r="K2" s="17"/>
      <c r="L2" s="17"/>
      <c r="R2" s="6">
        <v>2</v>
      </c>
    </row>
    <row r="3" spans="1:21" s="34" customFormat="1" ht="16.5" thickTop="1" thickBot="1">
      <c r="A3" s="229" t="str">
        <f>C61</f>
        <v>Material</v>
      </c>
      <c r="B3" s="249"/>
      <c r="C3" s="250"/>
      <c r="D3" s="251" t="str">
        <f>F61</f>
        <v>Eingabe</v>
      </c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28"/>
    </row>
    <row r="4" spans="1:21" s="36" customFormat="1" ht="33" customHeight="1" thickTop="1" thickBot="1">
      <c r="A4" s="258" t="s">
        <v>41</v>
      </c>
      <c r="B4" s="259"/>
      <c r="C4" s="259"/>
      <c r="D4" s="260"/>
      <c r="E4" s="227" t="str">
        <f>A53</f>
        <v>Drehzahl</v>
      </c>
      <c r="F4" s="228"/>
      <c r="G4" s="227" t="str">
        <f>A57</f>
        <v>Vorschub</v>
      </c>
      <c r="H4" s="253"/>
      <c r="I4" s="254"/>
      <c r="J4" s="255" t="str">
        <f>A59</f>
        <v>Rückhub</v>
      </c>
      <c r="K4" s="256"/>
      <c r="L4" s="257"/>
      <c r="M4" s="264" t="str">
        <f>A55</f>
        <v>Schnittgeschwindigkeit</v>
      </c>
      <c r="N4" s="265"/>
      <c r="O4" s="27"/>
      <c r="P4" s="27"/>
      <c r="Q4" s="27"/>
      <c r="R4" s="35"/>
    </row>
    <row r="5" spans="1:21" s="36" customFormat="1" ht="17.25" thickTop="1" thickBot="1">
      <c r="A5" s="238"/>
      <c r="B5" s="239"/>
      <c r="C5" s="240" t="str">
        <f>C55</f>
        <v>max. Drehzahl</v>
      </c>
      <c r="D5" s="241"/>
      <c r="E5" s="236">
        <v>120000</v>
      </c>
      <c r="F5" s="237"/>
      <c r="G5" s="101" t="str">
        <f>F52</f>
        <v>% von d</v>
      </c>
      <c r="H5" s="104"/>
      <c r="I5" s="37">
        <f>D77</f>
        <v>0.06</v>
      </c>
      <c r="J5" s="38" t="str">
        <f>C59</f>
        <v>Faktor</v>
      </c>
      <c r="K5" s="225">
        <f>F77</f>
        <v>2.5</v>
      </c>
      <c r="L5" s="226"/>
      <c r="M5" s="39" t="str">
        <f>F57</f>
        <v>m/min</v>
      </c>
      <c r="N5" s="40">
        <f>G77</f>
        <v>140</v>
      </c>
      <c r="O5" s="41" t="str">
        <f>C53</f>
        <v>max. Bohrweg</v>
      </c>
      <c r="P5" s="42">
        <f>I77</f>
        <v>10000</v>
      </c>
      <c r="Q5" s="109"/>
      <c r="R5" s="43" t="s">
        <v>1</v>
      </c>
    </row>
    <row r="6" spans="1:21" s="36" customFormat="1" ht="17.25" thickTop="1" thickBot="1">
      <c r="A6" s="44"/>
      <c r="B6" s="45"/>
      <c r="C6" s="242" t="str">
        <f>C56</f>
        <v>min. Drehzahl</v>
      </c>
      <c r="D6" s="243"/>
      <c r="E6" s="246">
        <v>20000</v>
      </c>
      <c r="F6" s="247"/>
      <c r="G6" s="102" t="str">
        <f>C51</f>
        <v>Bereich</v>
      </c>
      <c r="H6" s="105"/>
      <c r="I6" s="145" t="str">
        <f>F55</f>
        <v>4 - 9%</v>
      </c>
      <c r="J6" s="46" t="str">
        <f>C51</f>
        <v>Bereich</v>
      </c>
      <c r="K6" s="229" t="str">
        <f>C52</f>
        <v>2,0 bis 8,0 * den Vorschub</v>
      </c>
      <c r="L6" s="230"/>
      <c r="M6" s="47" t="str">
        <f>C51</f>
        <v>Bereich</v>
      </c>
      <c r="N6" s="48" t="str">
        <f>C57</f>
        <v>50 - 300 m/min</v>
      </c>
      <c r="O6" s="49" t="str">
        <f>C54</f>
        <v>max. Pakethöhe</v>
      </c>
      <c r="P6" s="50">
        <f>K77</f>
        <v>3.2</v>
      </c>
      <c r="Q6" s="110"/>
      <c r="R6" s="51" t="str">
        <f>F60</f>
        <v>mm</v>
      </c>
    </row>
    <row r="7" spans="1:21" s="34" customFormat="1" ht="16.5" thickTop="1" thickBot="1">
      <c r="A7" s="231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</row>
    <row r="8" spans="1:21" s="28" customFormat="1" ht="33" thickTop="1" thickBot="1">
      <c r="A8" s="52" t="str">
        <f>A51</f>
        <v>Bohrerdurchmesser</v>
      </c>
      <c r="B8" s="210" t="str">
        <f>E4</f>
        <v>Drehzahl</v>
      </c>
      <c r="C8" s="233" t="str">
        <f>G4</f>
        <v>Vorschub</v>
      </c>
      <c r="D8" s="234"/>
      <c r="E8" s="234"/>
      <c r="F8" s="235"/>
      <c r="G8" s="214" t="str">
        <f>J4</f>
        <v>Rückhub</v>
      </c>
      <c r="H8" s="215"/>
      <c r="I8" s="144" t="str">
        <f>C58</f>
        <v>Hub</v>
      </c>
      <c r="J8" s="52" t="str">
        <f>A51</f>
        <v>Bohrerdurchmesser</v>
      </c>
      <c r="K8" s="210" t="str">
        <f>B8</f>
        <v>Drehzahl</v>
      </c>
      <c r="L8" s="233" t="str">
        <f>C8</f>
        <v>Vorschub</v>
      </c>
      <c r="M8" s="234"/>
      <c r="N8" s="234"/>
      <c r="O8" s="235"/>
      <c r="P8" s="214" t="str">
        <f>G8</f>
        <v>Rückhub</v>
      </c>
      <c r="Q8" s="215"/>
      <c r="R8" s="144" t="str">
        <f>C58</f>
        <v>Hub</v>
      </c>
    </row>
    <row r="9" spans="1:21" s="61" customFormat="1" ht="33" thickTop="1" thickBot="1">
      <c r="A9" s="53" t="s">
        <v>2</v>
      </c>
      <c r="B9" s="54" t="str">
        <f>C60</f>
        <v>U/min</v>
      </c>
      <c r="C9" s="55" t="str">
        <f>F56</f>
        <v>mm/U</v>
      </c>
      <c r="D9" s="56" t="str">
        <f>F59</f>
        <v>0,01  mm/U</v>
      </c>
      <c r="E9" s="57" t="str">
        <f>F57</f>
        <v>m/min</v>
      </c>
      <c r="F9" s="58" t="str">
        <f>F58</f>
        <v>inch/min</v>
      </c>
      <c r="G9" s="59" t="str">
        <f>E9</f>
        <v>m/min</v>
      </c>
      <c r="H9" s="106" t="str">
        <f>F9</f>
        <v>inch/min</v>
      </c>
      <c r="I9" s="60"/>
      <c r="J9" s="53" t="s">
        <v>2</v>
      </c>
      <c r="K9" s="54" t="str">
        <f>B9</f>
        <v>U/min</v>
      </c>
      <c r="L9" s="55" t="str">
        <f>C9</f>
        <v>mm/U</v>
      </c>
      <c r="M9" s="56" t="str">
        <f>D9</f>
        <v>0,01  mm/U</v>
      </c>
      <c r="N9" s="57" t="str">
        <f>E9</f>
        <v>m/min</v>
      </c>
      <c r="O9" s="58" t="str">
        <f>F9</f>
        <v>inch/min</v>
      </c>
      <c r="P9" s="59" t="str">
        <f>N9</f>
        <v>m/min</v>
      </c>
      <c r="Q9" s="106" t="str">
        <f>F9</f>
        <v>inch/min</v>
      </c>
      <c r="R9" s="60"/>
    </row>
    <row r="10" spans="1:21" s="61" customFormat="1" ht="16.5" thickTop="1">
      <c r="A10" s="62">
        <v>0.05</v>
      </c>
      <c r="B10" s="63">
        <f t="shared" ref="B10:B43" si="0">IF((ROUND((IF(N$5*1000/(3.14*$A10)&gt;$E$5,$E$5,N$5*1000/(3.14*$A10)))/1000,1)*1000)&lt;L$76,L$76,(ROUND((IF(N$5*1000/(3.14*$A10)&gt;$E$5,$E$5,N$5*1000/(3.14*$A10)))/1000,1)*1000))</f>
        <v>120000</v>
      </c>
      <c r="C10" s="64">
        <f t="shared" ref="C10:C43" si="1">IF($A10*I$5&gt;E$76,E$76,$A10*I$5)</f>
        <v>3.0000000000000001E-3</v>
      </c>
      <c r="D10" s="65">
        <f t="shared" ref="D10:D43" si="2">C10*100</f>
        <v>0.3</v>
      </c>
      <c r="E10" s="66">
        <f t="shared" ref="E10:E43" si="3">+B10*C10/1000</f>
        <v>0.36</v>
      </c>
      <c r="F10" s="67">
        <f>E10*1000/24.5</f>
        <v>14.693877551020408</v>
      </c>
      <c r="G10" s="68">
        <f t="shared" ref="G10:G32" si="4">IF(E10*(K$5+A10)&gt;10,"max",E10*(K$5+A10))</f>
        <v>0.91799999999999993</v>
      </c>
      <c r="H10" s="107">
        <f>G10*1000/25.4</f>
        <v>36.141732283464563</v>
      </c>
      <c r="I10" s="69">
        <f t="shared" ref="I10:I43" si="5">IF((ROUND(((I$76)/(K$76/(A10*($R$2))))/1000,1)*1000)&gt;J$77,J$77,(ROUND(((I$76)/(K$76/(A10*($R$2))))/1000,1)*1000))</f>
        <v>300</v>
      </c>
      <c r="J10" s="70">
        <v>1.55</v>
      </c>
      <c r="K10" s="63">
        <f t="shared" ref="K10:K43" si="6">IF((ROUND((IF(N$5*1000/(3.14*$J10)&gt;$E$5,$E$5,N$5*1000/(3.14*$J10)))/1000,1)*1000)&lt;L$76,L$76,(ROUND((IF(N$5*1000/(3.14*$J10)&gt;$E$5,$E$5,N$5*1000/(3.14*$J10)))/1000,1)*1000))</f>
        <v>28800</v>
      </c>
      <c r="L10" s="71">
        <f t="shared" ref="L10:L36" si="7">IF($J10*I$5&gt;E$76,E$76,$J10*I$5)</f>
        <v>0.06</v>
      </c>
      <c r="M10" s="72">
        <f t="shared" ref="M10:M43" si="8">L10*100</f>
        <v>6</v>
      </c>
      <c r="N10" s="73">
        <f t="shared" ref="N10:N43" si="9">+K10*L10/1000</f>
        <v>1.728</v>
      </c>
      <c r="O10" s="74">
        <f>+N10*1000/25.4</f>
        <v>68.031496062992133</v>
      </c>
      <c r="P10" s="75" t="str">
        <f>G43</f>
        <v>max</v>
      </c>
      <c r="Q10" s="111" t="str">
        <f>P10</f>
        <v>max</v>
      </c>
      <c r="R10" s="69">
        <f>I43</f>
        <v>2500</v>
      </c>
    </row>
    <row r="11" spans="1:21" s="61" customFormat="1" ht="15.75">
      <c r="A11" s="76">
        <v>0.06</v>
      </c>
      <c r="B11" s="77">
        <f t="shared" si="0"/>
        <v>120000</v>
      </c>
      <c r="C11" s="71">
        <f t="shared" si="1"/>
        <v>3.5999999999999999E-3</v>
      </c>
      <c r="D11" s="72">
        <f t="shared" si="2"/>
        <v>0.36</v>
      </c>
      <c r="E11" s="73">
        <f t="shared" si="3"/>
        <v>0.432</v>
      </c>
      <c r="F11" s="74">
        <f>+E11*1000/25.4</f>
        <v>17.007874015748033</v>
      </c>
      <c r="G11" s="78">
        <f t="shared" si="4"/>
        <v>1.10592</v>
      </c>
      <c r="H11" s="78">
        <f>G11*1000/25.4</f>
        <v>43.540157480314967</v>
      </c>
      <c r="I11" s="69">
        <f t="shared" si="5"/>
        <v>400</v>
      </c>
      <c r="J11" s="70">
        <v>1.6</v>
      </c>
      <c r="K11" s="77">
        <f t="shared" si="6"/>
        <v>27900</v>
      </c>
      <c r="L11" s="71">
        <f t="shared" si="7"/>
        <v>0.06</v>
      </c>
      <c r="M11" s="72">
        <f t="shared" si="8"/>
        <v>6</v>
      </c>
      <c r="N11" s="73">
        <f t="shared" si="9"/>
        <v>1.6739999999999999</v>
      </c>
      <c r="O11" s="74">
        <f>+N11*1000/25.4</f>
        <v>65.905511811023629</v>
      </c>
      <c r="P11" s="75" t="str">
        <f t="shared" ref="P11:R26" si="10">P10</f>
        <v>max</v>
      </c>
      <c r="Q11" s="111" t="str">
        <f>P11</f>
        <v>max</v>
      </c>
      <c r="R11" s="69">
        <f t="shared" si="10"/>
        <v>2500</v>
      </c>
    </row>
    <row r="12" spans="1:21" s="61" customFormat="1" ht="15.75">
      <c r="A12" s="76">
        <v>7.0000000000000007E-2</v>
      </c>
      <c r="B12" s="77">
        <f t="shared" si="0"/>
        <v>120000</v>
      </c>
      <c r="C12" s="71">
        <f t="shared" si="1"/>
        <v>4.2000000000000006E-3</v>
      </c>
      <c r="D12" s="72">
        <f t="shared" si="2"/>
        <v>0.42000000000000004</v>
      </c>
      <c r="E12" s="73">
        <f t="shared" si="3"/>
        <v>0.504</v>
      </c>
      <c r="F12" s="74">
        <f t="shared" ref="F12:F42" si="11">+E12*1000/25.4</f>
        <v>19.84251968503937</v>
      </c>
      <c r="G12" s="78">
        <f t="shared" si="4"/>
        <v>1.29528</v>
      </c>
      <c r="H12" s="78">
        <f t="shared" ref="H12:H32" si="12">G12*1000/25.4</f>
        <v>50.995275590551181</v>
      </c>
      <c r="I12" s="69">
        <f t="shared" si="5"/>
        <v>400</v>
      </c>
      <c r="J12" s="70">
        <v>1.65</v>
      </c>
      <c r="K12" s="77">
        <f t="shared" si="6"/>
        <v>27000</v>
      </c>
      <c r="L12" s="71">
        <f t="shared" si="7"/>
        <v>0.06</v>
      </c>
      <c r="M12" s="72">
        <f t="shared" si="8"/>
        <v>6</v>
      </c>
      <c r="N12" s="73">
        <f t="shared" si="9"/>
        <v>1.62</v>
      </c>
      <c r="O12" s="74">
        <f t="shared" ref="O12:O42" si="13">+N12*1000/25.4</f>
        <v>63.779527559055119</v>
      </c>
      <c r="P12" s="75" t="str">
        <f t="shared" si="10"/>
        <v>max</v>
      </c>
      <c r="Q12" s="111" t="str">
        <f t="shared" ref="Q12:Q43" si="14">P12</f>
        <v>max</v>
      </c>
      <c r="R12" s="69">
        <f t="shared" si="10"/>
        <v>2500</v>
      </c>
    </row>
    <row r="13" spans="1:21" s="61" customFormat="1" ht="15.75">
      <c r="A13" s="76">
        <v>0.08</v>
      </c>
      <c r="B13" s="77">
        <f>IF((ROUND((IF(N$5*1000/(3.14*$A13)&gt;$E$5,$E$5,N$5*1000/(3.14*$A13)))/1000,1)*1000)&lt;L$76,L$76,(ROUND((IF(N$5*1000/(3.14*$A13)&gt;$E$5,$E$5,N$5*1000/(3.14*$A13)))/1000,1)*1000))</f>
        <v>120000</v>
      </c>
      <c r="C13" s="71">
        <f t="shared" si="1"/>
        <v>4.7999999999999996E-3</v>
      </c>
      <c r="D13" s="72">
        <f t="shared" si="2"/>
        <v>0.48</v>
      </c>
      <c r="E13" s="73">
        <f t="shared" si="3"/>
        <v>0.57599999999999996</v>
      </c>
      <c r="F13" s="74">
        <f t="shared" si="11"/>
        <v>22.677165354330711</v>
      </c>
      <c r="G13" s="78">
        <f t="shared" si="4"/>
        <v>1.4860799999999998</v>
      </c>
      <c r="H13" s="78">
        <f t="shared" si="12"/>
        <v>58.507086614173225</v>
      </c>
      <c r="I13" s="69">
        <f t="shared" si="5"/>
        <v>500</v>
      </c>
      <c r="J13" s="70">
        <v>1.7</v>
      </c>
      <c r="K13" s="77">
        <f t="shared" si="6"/>
        <v>26200</v>
      </c>
      <c r="L13" s="71">
        <f t="shared" si="7"/>
        <v>0.06</v>
      </c>
      <c r="M13" s="72">
        <f t="shared" si="8"/>
        <v>6</v>
      </c>
      <c r="N13" s="73">
        <f t="shared" si="9"/>
        <v>1.5720000000000001</v>
      </c>
      <c r="O13" s="74">
        <f t="shared" si="13"/>
        <v>61.889763779527563</v>
      </c>
      <c r="P13" s="75" t="str">
        <f t="shared" si="10"/>
        <v>max</v>
      </c>
      <c r="Q13" s="111" t="str">
        <f t="shared" si="14"/>
        <v>max</v>
      </c>
      <c r="R13" s="69">
        <f t="shared" si="10"/>
        <v>2500</v>
      </c>
    </row>
    <row r="14" spans="1:21" s="61" customFormat="1" ht="15.75">
      <c r="A14" s="76">
        <v>0.09</v>
      </c>
      <c r="B14" s="77">
        <f t="shared" si="0"/>
        <v>120000</v>
      </c>
      <c r="C14" s="71">
        <f t="shared" si="1"/>
        <v>5.3999999999999994E-3</v>
      </c>
      <c r="D14" s="72">
        <f t="shared" si="2"/>
        <v>0.53999999999999992</v>
      </c>
      <c r="E14" s="73">
        <f t="shared" si="3"/>
        <v>0.64799999999999991</v>
      </c>
      <c r="F14" s="74">
        <f t="shared" si="11"/>
        <v>25.511811023622045</v>
      </c>
      <c r="G14" s="78">
        <f t="shared" si="4"/>
        <v>1.6783199999999996</v>
      </c>
      <c r="H14" s="78">
        <f t="shared" si="12"/>
        <v>66.075590551181079</v>
      </c>
      <c r="I14" s="69">
        <f t="shared" si="5"/>
        <v>600</v>
      </c>
      <c r="J14" s="70">
        <v>1.75</v>
      </c>
      <c r="K14" s="77">
        <f t="shared" si="6"/>
        <v>25500</v>
      </c>
      <c r="L14" s="71">
        <f t="shared" si="7"/>
        <v>0.06</v>
      </c>
      <c r="M14" s="72">
        <f t="shared" si="8"/>
        <v>6</v>
      </c>
      <c r="N14" s="73">
        <f t="shared" si="9"/>
        <v>1.53</v>
      </c>
      <c r="O14" s="74">
        <f t="shared" si="13"/>
        <v>60.236220472440948</v>
      </c>
      <c r="P14" s="75" t="str">
        <f t="shared" si="10"/>
        <v>max</v>
      </c>
      <c r="Q14" s="111" t="str">
        <f t="shared" si="14"/>
        <v>max</v>
      </c>
      <c r="R14" s="69">
        <f t="shared" si="10"/>
        <v>2500</v>
      </c>
    </row>
    <row r="15" spans="1:21" s="28" customFormat="1" ht="15.75">
      <c r="A15" s="70">
        <v>0.1</v>
      </c>
      <c r="B15" s="77">
        <f t="shared" si="0"/>
        <v>120000</v>
      </c>
      <c r="C15" s="71">
        <f t="shared" si="1"/>
        <v>6.0000000000000001E-3</v>
      </c>
      <c r="D15" s="72">
        <f t="shared" si="2"/>
        <v>0.6</v>
      </c>
      <c r="E15" s="73">
        <f t="shared" si="3"/>
        <v>0.72</v>
      </c>
      <c r="F15" s="74">
        <f t="shared" si="11"/>
        <v>28.346456692913389</v>
      </c>
      <c r="G15" s="78">
        <f t="shared" si="4"/>
        <v>1.8719999999999999</v>
      </c>
      <c r="H15" s="78">
        <f t="shared" si="12"/>
        <v>73.700787401574814</v>
      </c>
      <c r="I15" s="69">
        <f t="shared" si="5"/>
        <v>600</v>
      </c>
      <c r="J15" s="70">
        <v>1.8</v>
      </c>
      <c r="K15" s="77">
        <f t="shared" si="6"/>
        <v>24800</v>
      </c>
      <c r="L15" s="71">
        <f t="shared" si="7"/>
        <v>0.06</v>
      </c>
      <c r="M15" s="72">
        <f t="shared" si="8"/>
        <v>6</v>
      </c>
      <c r="N15" s="73">
        <f t="shared" si="9"/>
        <v>1.488</v>
      </c>
      <c r="O15" s="74">
        <f t="shared" si="13"/>
        <v>58.582677165354333</v>
      </c>
      <c r="P15" s="75" t="str">
        <f t="shared" si="10"/>
        <v>max</v>
      </c>
      <c r="Q15" s="111" t="str">
        <f t="shared" si="14"/>
        <v>max</v>
      </c>
      <c r="R15" s="69">
        <f t="shared" si="10"/>
        <v>2500</v>
      </c>
    </row>
    <row r="16" spans="1:21" s="28" customFormat="1" ht="15.75">
      <c r="A16" s="70">
        <v>0.15</v>
      </c>
      <c r="B16" s="77">
        <f t="shared" si="0"/>
        <v>120000</v>
      </c>
      <c r="C16" s="71">
        <f t="shared" si="1"/>
        <v>8.9999999999999993E-3</v>
      </c>
      <c r="D16" s="72">
        <f t="shared" si="2"/>
        <v>0.89999999999999991</v>
      </c>
      <c r="E16" s="73">
        <f t="shared" si="3"/>
        <v>1.08</v>
      </c>
      <c r="F16" s="74">
        <f t="shared" si="11"/>
        <v>42.519685039370081</v>
      </c>
      <c r="G16" s="78">
        <f t="shared" si="4"/>
        <v>2.8620000000000001</v>
      </c>
      <c r="H16" s="78">
        <f t="shared" si="12"/>
        <v>112.67716535433071</v>
      </c>
      <c r="I16" s="69">
        <f t="shared" si="5"/>
        <v>900</v>
      </c>
      <c r="J16" s="70">
        <v>1.85</v>
      </c>
      <c r="K16" s="77">
        <f t="shared" si="6"/>
        <v>24100</v>
      </c>
      <c r="L16" s="71">
        <f t="shared" si="7"/>
        <v>0.06</v>
      </c>
      <c r="M16" s="72">
        <f t="shared" si="8"/>
        <v>6</v>
      </c>
      <c r="N16" s="73">
        <f t="shared" si="9"/>
        <v>1.446</v>
      </c>
      <c r="O16" s="74">
        <f t="shared" si="13"/>
        <v>56.929133858267718</v>
      </c>
      <c r="P16" s="75" t="str">
        <f t="shared" si="10"/>
        <v>max</v>
      </c>
      <c r="Q16" s="111" t="str">
        <f t="shared" si="14"/>
        <v>max</v>
      </c>
      <c r="R16" s="69">
        <f t="shared" si="10"/>
        <v>2500</v>
      </c>
      <c r="S16" s="25"/>
      <c r="T16" s="25"/>
      <c r="U16" s="25"/>
    </row>
    <row r="17" spans="1:21" s="28" customFormat="1" ht="15.75">
      <c r="A17" s="79">
        <v>0.2</v>
      </c>
      <c r="B17" s="77">
        <f t="shared" si="0"/>
        <v>120000</v>
      </c>
      <c r="C17" s="80">
        <f t="shared" si="1"/>
        <v>1.2E-2</v>
      </c>
      <c r="D17" s="72">
        <f t="shared" si="2"/>
        <v>1.2</v>
      </c>
      <c r="E17" s="81">
        <f t="shared" si="3"/>
        <v>1.44</v>
      </c>
      <c r="F17" s="74">
        <f t="shared" si="11"/>
        <v>56.692913385826778</v>
      </c>
      <c r="G17" s="78">
        <f t="shared" si="4"/>
        <v>3.8879999999999999</v>
      </c>
      <c r="H17" s="78">
        <f t="shared" si="12"/>
        <v>153.0708661417323</v>
      </c>
      <c r="I17" s="69">
        <f t="shared" si="5"/>
        <v>1300</v>
      </c>
      <c r="J17" s="70">
        <v>1.9</v>
      </c>
      <c r="K17" s="77">
        <f t="shared" si="6"/>
        <v>23500</v>
      </c>
      <c r="L17" s="71">
        <f t="shared" si="7"/>
        <v>0.06</v>
      </c>
      <c r="M17" s="72">
        <f t="shared" si="8"/>
        <v>6</v>
      </c>
      <c r="N17" s="73">
        <f t="shared" si="9"/>
        <v>1.41</v>
      </c>
      <c r="O17" s="74">
        <f t="shared" si="13"/>
        <v>55.511811023622052</v>
      </c>
      <c r="P17" s="75" t="str">
        <f t="shared" si="10"/>
        <v>max</v>
      </c>
      <c r="Q17" s="111" t="str">
        <f t="shared" si="14"/>
        <v>max</v>
      </c>
      <c r="R17" s="69">
        <f t="shared" si="10"/>
        <v>2500</v>
      </c>
      <c r="S17" s="25"/>
      <c r="T17" s="25"/>
      <c r="U17" s="25"/>
    </row>
    <row r="18" spans="1:21" s="28" customFormat="1" ht="15.75">
      <c r="A18" s="70">
        <v>0.25</v>
      </c>
      <c r="B18" s="77">
        <f t="shared" si="0"/>
        <v>120000</v>
      </c>
      <c r="C18" s="71">
        <f t="shared" si="1"/>
        <v>1.4999999999999999E-2</v>
      </c>
      <c r="D18" s="72">
        <f t="shared" si="2"/>
        <v>1.5</v>
      </c>
      <c r="E18" s="73">
        <f t="shared" si="3"/>
        <v>1.8</v>
      </c>
      <c r="F18" s="74">
        <f t="shared" si="11"/>
        <v>70.866141732283467</v>
      </c>
      <c r="G18" s="78">
        <f t="shared" si="4"/>
        <v>4.95</v>
      </c>
      <c r="H18" s="78">
        <f t="shared" si="12"/>
        <v>194.88188976377953</v>
      </c>
      <c r="I18" s="69">
        <f t="shared" si="5"/>
        <v>1600</v>
      </c>
      <c r="J18" s="70">
        <v>1.95</v>
      </c>
      <c r="K18" s="77">
        <f t="shared" si="6"/>
        <v>22900</v>
      </c>
      <c r="L18" s="71">
        <f t="shared" si="7"/>
        <v>0.06</v>
      </c>
      <c r="M18" s="72">
        <f t="shared" si="8"/>
        <v>6</v>
      </c>
      <c r="N18" s="73">
        <f t="shared" si="9"/>
        <v>1.3740000000000001</v>
      </c>
      <c r="O18" s="74">
        <f t="shared" si="13"/>
        <v>54.094488188976378</v>
      </c>
      <c r="P18" s="75" t="str">
        <f t="shared" si="10"/>
        <v>max</v>
      </c>
      <c r="Q18" s="111" t="str">
        <f t="shared" si="14"/>
        <v>max</v>
      </c>
      <c r="R18" s="69">
        <f t="shared" si="10"/>
        <v>2500</v>
      </c>
      <c r="S18" s="33"/>
      <c r="T18" s="25"/>
      <c r="U18" s="25"/>
    </row>
    <row r="19" spans="1:21" s="28" customFormat="1" ht="15.75">
      <c r="A19" s="79">
        <v>0.3</v>
      </c>
      <c r="B19" s="77">
        <f t="shared" si="0"/>
        <v>120000</v>
      </c>
      <c r="C19" s="80">
        <f t="shared" si="1"/>
        <v>1.7999999999999999E-2</v>
      </c>
      <c r="D19" s="72">
        <f t="shared" si="2"/>
        <v>1.7999999999999998</v>
      </c>
      <c r="E19" s="81">
        <f t="shared" si="3"/>
        <v>2.16</v>
      </c>
      <c r="F19" s="74">
        <f t="shared" si="11"/>
        <v>85.039370078740163</v>
      </c>
      <c r="G19" s="78">
        <f t="shared" si="4"/>
        <v>6.048</v>
      </c>
      <c r="H19" s="78">
        <f t="shared" si="12"/>
        <v>238.11023622047244</v>
      </c>
      <c r="I19" s="69">
        <f t="shared" si="5"/>
        <v>1900</v>
      </c>
      <c r="J19" s="70">
        <v>2</v>
      </c>
      <c r="K19" s="77">
        <f t="shared" si="6"/>
        <v>22300</v>
      </c>
      <c r="L19" s="71">
        <f t="shared" si="7"/>
        <v>0.06</v>
      </c>
      <c r="M19" s="72">
        <f t="shared" si="8"/>
        <v>6</v>
      </c>
      <c r="N19" s="73">
        <f t="shared" si="9"/>
        <v>1.3380000000000001</v>
      </c>
      <c r="O19" s="74">
        <f t="shared" si="13"/>
        <v>52.677165354330711</v>
      </c>
      <c r="P19" s="75" t="str">
        <f t="shared" si="10"/>
        <v>max</v>
      </c>
      <c r="Q19" s="111" t="str">
        <f t="shared" si="14"/>
        <v>max</v>
      </c>
      <c r="R19" s="69">
        <f t="shared" si="10"/>
        <v>2500</v>
      </c>
      <c r="S19" s="25"/>
      <c r="T19" s="25"/>
      <c r="U19" s="25"/>
    </row>
    <row r="20" spans="1:21" s="28" customFormat="1" ht="15.75">
      <c r="A20" s="79">
        <v>0.35</v>
      </c>
      <c r="B20" s="77">
        <f t="shared" si="0"/>
        <v>120000</v>
      </c>
      <c r="C20" s="80">
        <f t="shared" si="1"/>
        <v>2.0999999999999998E-2</v>
      </c>
      <c r="D20" s="72">
        <f t="shared" si="2"/>
        <v>2.0999999999999996</v>
      </c>
      <c r="E20" s="81">
        <f t="shared" si="3"/>
        <v>2.5199999999999996</v>
      </c>
      <c r="F20" s="74">
        <f t="shared" si="11"/>
        <v>99.212598425196845</v>
      </c>
      <c r="G20" s="78">
        <f t="shared" si="4"/>
        <v>7.1819999999999986</v>
      </c>
      <c r="H20" s="78">
        <f t="shared" si="12"/>
        <v>282.75590551181097</v>
      </c>
      <c r="I20" s="69">
        <f t="shared" si="5"/>
        <v>2200</v>
      </c>
      <c r="J20" s="70">
        <v>2.0499999999999998</v>
      </c>
      <c r="K20" s="77">
        <f t="shared" si="6"/>
        <v>21700</v>
      </c>
      <c r="L20" s="71">
        <f t="shared" si="7"/>
        <v>0.06</v>
      </c>
      <c r="M20" s="72">
        <f t="shared" si="8"/>
        <v>6</v>
      </c>
      <c r="N20" s="73">
        <f t="shared" si="9"/>
        <v>1.302</v>
      </c>
      <c r="O20" s="74">
        <f t="shared" si="13"/>
        <v>51.259842519685044</v>
      </c>
      <c r="P20" s="75" t="str">
        <f t="shared" si="10"/>
        <v>max</v>
      </c>
      <c r="Q20" s="111" t="str">
        <f t="shared" si="14"/>
        <v>max</v>
      </c>
      <c r="R20" s="69">
        <f t="shared" si="10"/>
        <v>2500</v>
      </c>
      <c r="T20" s="25"/>
      <c r="U20" s="25"/>
    </row>
    <row r="21" spans="1:21" s="28" customFormat="1" ht="15.75">
      <c r="A21" s="70">
        <v>0.4</v>
      </c>
      <c r="B21" s="77">
        <f t="shared" si="0"/>
        <v>111500</v>
      </c>
      <c r="C21" s="71">
        <f t="shared" si="1"/>
        <v>2.4E-2</v>
      </c>
      <c r="D21" s="72">
        <f t="shared" si="2"/>
        <v>2.4</v>
      </c>
      <c r="E21" s="73">
        <f t="shared" si="3"/>
        <v>2.6760000000000002</v>
      </c>
      <c r="F21" s="74">
        <f t="shared" si="11"/>
        <v>105.35433070866142</v>
      </c>
      <c r="G21" s="78">
        <f t="shared" si="4"/>
        <v>7.7604000000000006</v>
      </c>
      <c r="H21" s="78">
        <f t="shared" si="12"/>
        <v>305.52755905511816</v>
      </c>
      <c r="I21" s="69">
        <f t="shared" si="5"/>
        <v>2500</v>
      </c>
      <c r="J21" s="70">
        <v>2.1</v>
      </c>
      <c r="K21" s="77">
        <f t="shared" si="6"/>
        <v>21200</v>
      </c>
      <c r="L21" s="71">
        <f t="shared" si="7"/>
        <v>0.06</v>
      </c>
      <c r="M21" s="72">
        <f t="shared" si="8"/>
        <v>6</v>
      </c>
      <c r="N21" s="73">
        <f t="shared" si="9"/>
        <v>1.272</v>
      </c>
      <c r="O21" s="74">
        <f t="shared" si="13"/>
        <v>50.078740157480318</v>
      </c>
      <c r="P21" s="75" t="str">
        <f t="shared" si="10"/>
        <v>max</v>
      </c>
      <c r="Q21" s="111" t="str">
        <f t="shared" si="14"/>
        <v>max</v>
      </c>
      <c r="R21" s="69">
        <f>IF((ROUND((R19-200)/1000,1)*1000)&lt;400,400,(ROUND((R19-200)/1000,1)*1000))</f>
        <v>2300</v>
      </c>
      <c r="T21" s="33"/>
      <c r="U21" s="33"/>
    </row>
    <row r="22" spans="1:21" s="28" customFormat="1" ht="15.75">
      <c r="A22" s="70">
        <v>0.45</v>
      </c>
      <c r="B22" s="77">
        <f t="shared" si="0"/>
        <v>99100</v>
      </c>
      <c r="C22" s="71">
        <f t="shared" si="1"/>
        <v>2.7E-2</v>
      </c>
      <c r="D22" s="72">
        <f t="shared" si="2"/>
        <v>2.7</v>
      </c>
      <c r="E22" s="73">
        <f t="shared" si="3"/>
        <v>2.6757</v>
      </c>
      <c r="F22" s="74">
        <f t="shared" si="11"/>
        <v>105.34251968503936</v>
      </c>
      <c r="G22" s="78">
        <f t="shared" si="4"/>
        <v>7.8933150000000003</v>
      </c>
      <c r="H22" s="78">
        <f t="shared" si="12"/>
        <v>310.76043307086616</v>
      </c>
      <c r="I22" s="69">
        <f t="shared" si="5"/>
        <v>2500</v>
      </c>
      <c r="J22" s="70">
        <v>2.15</v>
      </c>
      <c r="K22" s="77">
        <f t="shared" si="6"/>
        <v>20700</v>
      </c>
      <c r="L22" s="71">
        <f t="shared" si="7"/>
        <v>0.06</v>
      </c>
      <c r="M22" s="72">
        <f t="shared" si="8"/>
        <v>6</v>
      </c>
      <c r="N22" s="73">
        <f t="shared" si="9"/>
        <v>1.242</v>
      </c>
      <c r="O22" s="74">
        <f t="shared" si="13"/>
        <v>48.897637795275593</v>
      </c>
      <c r="P22" s="75" t="str">
        <f t="shared" si="10"/>
        <v>max</v>
      </c>
      <c r="Q22" s="111" t="str">
        <f t="shared" si="14"/>
        <v>max</v>
      </c>
      <c r="R22" s="69">
        <f t="shared" ref="R22:R36" si="15">IF((ROUND((R20-200)/1000,1)*1000)&lt;400,400,(ROUND((R20-200)/1000,1)*1000))</f>
        <v>2300</v>
      </c>
      <c r="T22" s="25"/>
      <c r="U22" s="25"/>
    </row>
    <row r="23" spans="1:21" s="28" customFormat="1" ht="15.75">
      <c r="A23" s="70">
        <v>0.5</v>
      </c>
      <c r="B23" s="77">
        <f t="shared" si="0"/>
        <v>89200</v>
      </c>
      <c r="C23" s="71">
        <f t="shared" si="1"/>
        <v>0.03</v>
      </c>
      <c r="D23" s="72">
        <f t="shared" si="2"/>
        <v>3</v>
      </c>
      <c r="E23" s="73">
        <f t="shared" si="3"/>
        <v>2.6760000000000002</v>
      </c>
      <c r="F23" s="74">
        <f t="shared" si="11"/>
        <v>105.35433070866142</v>
      </c>
      <c r="G23" s="78">
        <f t="shared" si="4"/>
        <v>8.0280000000000005</v>
      </c>
      <c r="H23" s="78">
        <f t="shared" si="12"/>
        <v>316.06299212598429</v>
      </c>
      <c r="I23" s="69">
        <f t="shared" si="5"/>
        <v>2500</v>
      </c>
      <c r="J23" s="70">
        <v>2.2000000000000002</v>
      </c>
      <c r="K23" s="77">
        <f t="shared" si="6"/>
        <v>20300</v>
      </c>
      <c r="L23" s="71">
        <f t="shared" si="7"/>
        <v>0.06</v>
      </c>
      <c r="M23" s="72">
        <f t="shared" si="8"/>
        <v>6</v>
      </c>
      <c r="N23" s="73">
        <f t="shared" si="9"/>
        <v>1.218</v>
      </c>
      <c r="O23" s="74">
        <f t="shared" si="13"/>
        <v>47.952755905511815</v>
      </c>
      <c r="P23" s="75" t="str">
        <f t="shared" si="10"/>
        <v>max</v>
      </c>
      <c r="Q23" s="111" t="str">
        <f t="shared" si="14"/>
        <v>max</v>
      </c>
      <c r="R23" s="69">
        <f t="shared" si="15"/>
        <v>2100</v>
      </c>
      <c r="T23" s="25"/>
      <c r="U23" s="25"/>
    </row>
    <row r="24" spans="1:21" s="28" customFormat="1" ht="15.75">
      <c r="A24" s="70">
        <v>0.55000000000000004</v>
      </c>
      <c r="B24" s="77">
        <f t="shared" si="0"/>
        <v>81100</v>
      </c>
      <c r="C24" s="71">
        <f t="shared" si="1"/>
        <v>3.3000000000000002E-2</v>
      </c>
      <c r="D24" s="72">
        <f t="shared" si="2"/>
        <v>3.3000000000000003</v>
      </c>
      <c r="E24" s="73">
        <f t="shared" si="3"/>
        <v>2.6763000000000003</v>
      </c>
      <c r="F24" s="74">
        <f t="shared" si="11"/>
        <v>105.36614173228348</v>
      </c>
      <c r="G24" s="78">
        <f t="shared" si="4"/>
        <v>8.1627150000000004</v>
      </c>
      <c r="H24" s="78">
        <f t="shared" si="12"/>
        <v>321.36673228346461</v>
      </c>
      <c r="I24" s="69">
        <f t="shared" si="5"/>
        <v>2500</v>
      </c>
      <c r="J24" s="70">
        <v>2.25</v>
      </c>
      <c r="K24" s="77">
        <f t="shared" si="6"/>
        <v>20000</v>
      </c>
      <c r="L24" s="71">
        <f t="shared" si="7"/>
        <v>0.06</v>
      </c>
      <c r="M24" s="72">
        <f t="shared" si="8"/>
        <v>6</v>
      </c>
      <c r="N24" s="73">
        <f t="shared" si="9"/>
        <v>1.2</v>
      </c>
      <c r="O24" s="74">
        <f t="shared" si="13"/>
        <v>47.244094488188978</v>
      </c>
      <c r="P24" s="75" t="str">
        <f t="shared" si="10"/>
        <v>max</v>
      </c>
      <c r="Q24" s="111" t="str">
        <f t="shared" si="14"/>
        <v>max</v>
      </c>
      <c r="R24" s="69">
        <f t="shared" si="15"/>
        <v>2100</v>
      </c>
    </row>
    <row r="25" spans="1:21" s="28" customFormat="1" ht="15.75">
      <c r="A25" s="70">
        <v>0.6</v>
      </c>
      <c r="B25" s="77">
        <f t="shared" si="0"/>
        <v>74300</v>
      </c>
      <c r="C25" s="71">
        <f t="shared" si="1"/>
        <v>3.5999999999999997E-2</v>
      </c>
      <c r="D25" s="72">
        <f t="shared" si="2"/>
        <v>3.5999999999999996</v>
      </c>
      <c r="E25" s="73">
        <f t="shared" si="3"/>
        <v>2.6747999999999998</v>
      </c>
      <c r="F25" s="74">
        <f t="shared" si="11"/>
        <v>105.30708661417323</v>
      </c>
      <c r="G25" s="78">
        <f t="shared" si="4"/>
        <v>8.291879999999999</v>
      </c>
      <c r="H25" s="78">
        <f t="shared" si="12"/>
        <v>326.451968503937</v>
      </c>
      <c r="I25" s="69">
        <f t="shared" si="5"/>
        <v>2500</v>
      </c>
      <c r="J25" s="70">
        <v>2.2999999999999998</v>
      </c>
      <c r="K25" s="77">
        <f t="shared" si="6"/>
        <v>20000</v>
      </c>
      <c r="L25" s="71">
        <f t="shared" si="7"/>
        <v>0.06</v>
      </c>
      <c r="M25" s="72">
        <f t="shared" si="8"/>
        <v>6</v>
      </c>
      <c r="N25" s="73">
        <f t="shared" si="9"/>
        <v>1.2</v>
      </c>
      <c r="O25" s="74">
        <f t="shared" si="13"/>
        <v>47.244094488188978</v>
      </c>
      <c r="P25" s="75" t="str">
        <f t="shared" si="10"/>
        <v>max</v>
      </c>
      <c r="Q25" s="111" t="str">
        <f t="shared" si="14"/>
        <v>max</v>
      </c>
      <c r="R25" s="69">
        <f t="shared" si="15"/>
        <v>1900</v>
      </c>
    </row>
    <row r="26" spans="1:21" s="28" customFormat="1" ht="15.75">
      <c r="A26" s="70">
        <v>0.65</v>
      </c>
      <c r="B26" s="77">
        <f t="shared" si="0"/>
        <v>68600</v>
      </c>
      <c r="C26" s="71">
        <f t="shared" si="1"/>
        <v>3.9E-2</v>
      </c>
      <c r="D26" s="72">
        <f t="shared" si="2"/>
        <v>3.9</v>
      </c>
      <c r="E26" s="73">
        <f t="shared" si="3"/>
        <v>2.6754000000000002</v>
      </c>
      <c r="F26" s="74">
        <f t="shared" si="11"/>
        <v>105.33070866141733</v>
      </c>
      <c r="G26" s="78">
        <f t="shared" si="4"/>
        <v>8.4275099999999998</v>
      </c>
      <c r="H26" s="78">
        <f t="shared" si="12"/>
        <v>331.79173228346457</v>
      </c>
      <c r="I26" s="69">
        <f t="shared" si="5"/>
        <v>2500</v>
      </c>
      <c r="J26" s="70">
        <v>2.35</v>
      </c>
      <c r="K26" s="77">
        <f t="shared" si="6"/>
        <v>20000</v>
      </c>
      <c r="L26" s="71">
        <f t="shared" si="7"/>
        <v>0.06</v>
      </c>
      <c r="M26" s="72">
        <f t="shared" si="8"/>
        <v>6</v>
      </c>
      <c r="N26" s="73">
        <f t="shared" si="9"/>
        <v>1.2</v>
      </c>
      <c r="O26" s="74">
        <f t="shared" si="13"/>
        <v>47.244094488188978</v>
      </c>
      <c r="P26" s="75" t="str">
        <f t="shared" si="10"/>
        <v>max</v>
      </c>
      <c r="Q26" s="111" t="str">
        <f t="shared" si="14"/>
        <v>max</v>
      </c>
      <c r="R26" s="69">
        <f t="shared" si="15"/>
        <v>1900</v>
      </c>
    </row>
    <row r="27" spans="1:21" s="28" customFormat="1" ht="15.75">
      <c r="A27" s="70">
        <v>0.7</v>
      </c>
      <c r="B27" s="77">
        <f t="shared" si="0"/>
        <v>63700</v>
      </c>
      <c r="C27" s="71">
        <f t="shared" si="1"/>
        <v>4.1999999999999996E-2</v>
      </c>
      <c r="D27" s="72">
        <f t="shared" si="2"/>
        <v>4.1999999999999993</v>
      </c>
      <c r="E27" s="73">
        <f t="shared" si="3"/>
        <v>2.6753999999999998</v>
      </c>
      <c r="F27" s="74">
        <f t="shared" si="11"/>
        <v>105.33070866141732</v>
      </c>
      <c r="G27" s="78">
        <f t="shared" si="4"/>
        <v>8.56128</v>
      </c>
      <c r="H27" s="78">
        <f t="shared" si="12"/>
        <v>337.05826771653545</v>
      </c>
      <c r="I27" s="69">
        <f t="shared" si="5"/>
        <v>2500</v>
      </c>
      <c r="J27" s="70">
        <v>2.4</v>
      </c>
      <c r="K27" s="77">
        <f t="shared" si="6"/>
        <v>20000</v>
      </c>
      <c r="L27" s="71">
        <f t="shared" si="7"/>
        <v>0.06</v>
      </c>
      <c r="M27" s="72">
        <f t="shared" si="8"/>
        <v>6</v>
      </c>
      <c r="N27" s="73">
        <f t="shared" si="9"/>
        <v>1.2</v>
      </c>
      <c r="O27" s="74">
        <f t="shared" si="13"/>
        <v>47.244094488188978</v>
      </c>
      <c r="P27" s="75" t="str">
        <f t="shared" ref="P27:P43" si="16">P26</f>
        <v>max</v>
      </c>
      <c r="Q27" s="111" t="str">
        <f t="shared" si="14"/>
        <v>max</v>
      </c>
      <c r="R27" s="69">
        <f t="shared" si="15"/>
        <v>1700</v>
      </c>
    </row>
    <row r="28" spans="1:21" s="28" customFormat="1" ht="15.75">
      <c r="A28" s="70">
        <v>0.75</v>
      </c>
      <c r="B28" s="77">
        <f t="shared" si="0"/>
        <v>59400</v>
      </c>
      <c r="C28" s="71">
        <f t="shared" si="1"/>
        <v>4.4999999999999998E-2</v>
      </c>
      <c r="D28" s="72">
        <f t="shared" si="2"/>
        <v>4.5</v>
      </c>
      <c r="E28" s="73">
        <f t="shared" si="3"/>
        <v>2.673</v>
      </c>
      <c r="F28" s="74">
        <f t="shared" si="11"/>
        <v>105.23622047244095</v>
      </c>
      <c r="G28" s="78">
        <f t="shared" si="4"/>
        <v>8.6872500000000006</v>
      </c>
      <c r="H28" s="78">
        <f t="shared" si="12"/>
        <v>342.01771653543307</v>
      </c>
      <c r="I28" s="69">
        <f t="shared" si="5"/>
        <v>2500</v>
      </c>
      <c r="J28" s="70">
        <v>2.4500000000000002</v>
      </c>
      <c r="K28" s="77">
        <f t="shared" si="6"/>
        <v>20000</v>
      </c>
      <c r="L28" s="71">
        <f t="shared" si="7"/>
        <v>0.06</v>
      </c>
      <c r="M28" s="72">
        <f t="shared" si="8"/>
        <v>6</v>
      </c>
      <c r="N28" s="73">
        <f t="shared" si="9"/>
        <v>1.2</v>
      </c>
      <c r="O28" s="74">
        <f t="shared" si="13"/>
        <v>47.244094488188978</v>
      </c>
      <c r="P28" s="75" t="str">
        <f t="shared" si="16"/>
        <v>max</v>
      </c>
      <c r="Q28" s="111" t="str">
        <f t="shared" si="14"/>
        <v>max</v>
      </c>
      <c r="R28" s="69">
        <f t="shared" si="15"/>
        <v>1700</v>
      </c>
    </row>
    <row r="29" spans="1:21" s="28" customFormat="1" ht="15.75">
      <c r="A29" s="70">
        <v>0.8</v>
      </c>
      <c r="B29" s="77">
        <f t="shared" si="0"/>
        <v>55700</v>
      </c>
      <c r="C29" s="71">
        <f t="shared" si="1"/>
        <v>4.8000000000000001E-2</v>
      </c>
      <c r="D29" s="72">
        <f t="shared" si="2"/>
        <v>4.8</v>
      </c>
      <c r="E29" s="73">
        <f t="shared" si="3"/>
        <v>2.6736</v>
      </c>
      <c r="F29" s="74">
        <f t="shared" si="11"/>
        <v>105.25984251968504</v>
      </c>
      <c r="G29" s="78">
        <f t="shared" si="4"/>
        <v>8.8228799999999996</v>
      </c>
      <c r="H29" s="78">
        <f t="shared" si="12"/>
        <v>347.35748031496064</v>
      </c>
      <c r="I29" s="69">
        <f t="shared" si="5"/>
        <v>2500</v>
      </c>
      <c r="J29" s="70">
        <v>2.5</v>
      </c>
      <c r="K29" s="77">
        <f t="shared" si="6"/>
        <v>20000</v>
      </c>
      <c r="L29" s="71">
        <f t="shared" si="7"/>
        <v>0.06</v>
      </c>
      <c r="M29" s="72">
        <f t="shared" si="8"/>
        <v>6</v>
      </c>
      <c r="N29" s="73">
        <f t="shared" si="9"/>
        <v>1.2</v>
      </c>
      <c r="O29" s="74">
        <f t="shared" si="13"/>
        <v>47.244094488188978</v>
      </c>
      <c r="P29" s="75" t="str">
        <f t="shared" si="16"/>
        <v>max</v>
      </c>
      <c r="Q29" s="111" t="str">
        <f t="shared" si="14"/>
        <v>max</v>
      </c>
      <c r="R29" s="69">
        <f t="shared" si="15"/>
        <v>1500</v>
      </c>
    </row>
    <row r="30" spans="1:21" s="28" customFormat="1" ht="15.75">
      <c r="A30" s="70">
        <v>0.85</v>
      </c>
      <c r="B30" s="77">
        <f t="shared" si="0"/>
        <v>52500</v>
      </c>
      <c r="C30" s="71">
        <f t="shared" si="1"/>
        <v>5.0999999999999997E-2</v>
      </c>
      <c r="D30" s="72">
        <f t="shared" si="2"/>
        <v>5.0999999999999996</v>
      </c>
      <c r="E30" s="73">
        <f t="shared" si="3"/>
        <v>2.6775000000000002</v>
      </c>
      <c r="F30" s="74">
        <f t="shared" si="11"/>
        <v>105.41338582677166</v>
      </c>
      <c r="G30" s="78">
        <f t="shared" si="4"/>
        <v>8.9696250000000006</v>
      </c>
      <c r="H30" s="78">
        <f t="shared" si="12"/>
        <v>353.13484251968504</v>
      </c>
      <c r="I30" s="69">
        <f t="shared" si="5"/>
        <v>2500</v>
      </c>
      <c r="J30" s="70">
        <v>2.5499999999999998</v>
      </c>
      <c r="K30" s="77">
        <f t="shared" si="6"/>
        <v>20000</v>
      </c>
      <c r="L30" s="71">
        <f t="shared" si="7"/>
        <v>0.06</v>
      </c>
      <c r="M30" s="72">
        <f t="shared" si="8"/>
        <v>6</v>
      </c>
      <c r="N30" s="73">
        <f t="shared" si="9"/>
        <v>1.2</v>
      </c>
      <c r="O30" s="74">
        <f t="shared" si="13"/>
        <v>47.244094488188978</v>
      </c>
      <c r="P30" s="75" t="str">
        <f t="shared" si="16"/>
        <v>max</v>
      </c>
      <c r="Q30" s="111" t="str">
        <f t="shared" si="14"/>
        <v>max</v>
      </c>
      <c r="R30" s="69">
        <f t="shared" si="15"/>
        <v>1500</v>
      </c>
    </row>
    <row r="31" spans="1:21" s="28" customFormat="1" ht="15.75">
      <c r="A31" s="70">
        <v>0.9</v>
      </c>
      <c r="B31" s="77">
        <f t="shared" si="0"/>
        <v>49500</v>
      </c>
      <c r="C31" s="71">
        <f t="shared" si="1"/>
        <v>5.3999999999999999E-2</v>
      </c>
      <c r="D31" s="72">
        <f t="shared" si="2"/>
        <v>5.4</v>
      </c>
      <c r="E31" s="73">
        <f t="shared" si="3"/>
        <v>2.673</v>
      </c>
      <c r="F31" s="74">
        <f t="shared" si="11"/>
        <v>105.23622047244095</v>
      </c>
      <c r="G31" s="78">
        <f t="shared" si="4"/>
        <v>9.0882000000000005</v>
      </c>
      <c r="H31" s="78">
        <f t="shared" si="12"/>
        <v>357.80314960629926</v>
      </c>
      <c r="I31" s="69">
        <f t="shared" si="5"/>
        <v>2500</v>
      </c>
      <c r="J31" s="70">
        <v>2.6</v>
      </c>
      <c r="K31" s="77">
        <f t="shared" si="6"/>
        <v>20000</v>
      </c>
      <c r="L31" s="71">
        <f t="shared" si="7"/>
        <v>0.06</v>
      </c>
      <c r="M31" s="72">
        <f t="shared" si="8"/>
        <v>6</v>
      </c>
      <c r="N31" s="73">
        <f t="shared" si="9"/>
        <v>1.2</v>
      </c>
      <c r="O31" s="74">
        <f t="shared" si="13"/>
        <v>47.244094488188978</v>
      </c>
      <c r="P31" s="75" t="str">
        <f t="shared" si="16"/>
        <v>max</v>
      </c>
      <c r="Q31" s="111" t="str">
        <f t="shared" si="14"/>
        <v>max</v>
      </c>
      <c r="R31" s="69">
        <f t="shared" si="15"/>
        <v>1300</v>
      </c>
    </row>
    <row r="32" spans="1:21" s="28" customFormat="1" ht="15.75">
      <c r="A32" s="70">
        <v>0.95</v>
      </c>
      <c r="B32" s="77">
        <f t="shared" si="0"/>
        <v>46900</v>
      </c>
      <c r="C32" s="71">
        <f t="shared" si="1"/>
        <v>5.6999999999999995E-2</v>
      </c>
      <c r="D32" s="72">
        <f t="shared" si="2"/>
        <v>5.6999999999999993</v>
      </c>
      <c r="E32" s="73">
        <f t="shared" si="3"/>
        <v>2.6732999999999998</v>
      </c>
      <c r="F32" s="74">
        <f t="shared" si="11"/>
        <v>105.24803149606299</v>
      </c>
      <c r="G32" s="78">
        <f t="shared" si="4"/>
        <v>9.2228849999999998</v>
      </c>
      <c r="H32" s="78">
        <f t="shared" si="12"/>
        <v>363.10570866141734</v>
      </c>
      <c r="I32" s="69">
        <f t="shared" si="5"/>
        <v>2500</v>
      </c>
      <c r="J32" s="70">
        <v>2.65</v>
      </c>
      <c r="K32" s="77">
        <f t="shared" si="6"/>
        <v>20000</v>
      </c>
      <c r="L32" s="71">
        <f t="shared" si="7"/>
        <v>0.06</v>
      </c>
      <c r="M32" s="72">
        <f t="shared" si="8"/>
        <v>6</v>
      </c>
      <c r="N32" s="73">
        <f t="shared" si="9"/>
        <v>1.2</v>
      </c>
      <c r="O32" s="74">
        <f t="shared" si="13"/>
        <v>47.244094488188978</v>
      </c>
      <c r="P32" s="75" t="str">
        <f t="shared" si="16"/>
        <v>max</v>
      </c>
      <c r="Q32" s="111" t="str">
        <f t="shared" si="14"/>
        <v>max</v>
      </c>
      <c r="R32" s="69">
        <f t="shared" si="15"/>
        <v>1300</v>
      </c>
    </row>
    <row r="33" spans="1:33" s="28" customFormat="1" ht="15.75">
      <c r="A33" s="70">
        <v>1</v>
      </c>
      <c r="B33" s="77">
        <f t="shared" si="0"/>
        <v>44600</v>
      </c>
      <c r="C33" s="71">
        <f t="shared" si="1"/>
        <v>0.06</v>
      </c>
      <c r="D33" s="72">
        <f t="shared" si="2"/>
        <v>6</v>
      </c>
      <c r="E33" s="73">
        <f t="shared" si="3"/>
        <v>2.6760000000000002</v>
      </c>
      <c r="F33" s="74">
        <f t="shared" si="11"/>
        <v>105.35433070866142</v>
      </c>
      <c r="G33" s="78" t="s">
        <v>38</v>
      </c>
      <c r="H33" s="78" t="str">
        <f>G33</f>
        <v>max</v>
      </c>
      <c r="I33" s="69">
        <f t="shared" si="5"/>
        <v>2500</v>
      </c>
      <c r="J33" s="70">
        <v>2.7</v>
      </c>
      <c r="K33" s="77">
        <f t="shared" si="6"/>
        <v>20000</v>
      </c>
      <c r="L33" s="71">
        <f t="shared" si="7"/>
        <v>0.06</v>
      </c>
      <c r="M33" s="72">
        <f t="shared" si="8"/>
        <v>6</v>
      </c>
      <c r="N33" s="73">
        <f t="shared" si="9"/>
        <v>1.2</v>
      </c>
      <c r="O33" s="74">
        <f t="shared" si="13"/>
        <v>47.244094488188978</v>
      </c>
      <c r="P33" s="75" t="str">
        <f t="shared" si="16"/>
        <v>max</v>
      </c>
      <c r="Q33" s="111" t="str">
        <f t="shared" si="14"/>
        <v>max</v>
      </c>
      <c r="R33" s="69">
        <f t="shared" si="15"/>
        <v>1100</v>
      </c>
    </row>
    <row r="34" spans="1:33" s="28" customFormat="1" ht="15.75">
      <c r="A34" s="70">
        <v>1.05</v>
      </c>
      <c r="B34" s="77">
        <f t="shared" si="0"/>
        <v>42500</v>
      </c>
      <c r="C34" s="71">
        <f t="shared" si="1"/>
        <v>0.06</v>
      </c>
      <c r="D34" s="72">
        <f t="shared" si="2"/>
        <v>6</v>
      </c>
      <c r="E34" s="73">
        <f t="shared" si="3"/>
        <v>2.5499999999999998</v>
      </c>
      <c r="F34" s="74">
        <f t="shared" si="11"/>
        <v>100.39370078740158</v>
      </c>
      <c r="G34" s="78" t="s">
        <v>38</v>
      </c>
      <c r="H34" s="78" t="str">
        <f>G34</f>
        <v>max</v>
      </c>
      <c r="I34" s="69">
        <f t="shared" si="5"/>
        <v>2500</v>
      </c>
      <c r="J34" s="70">
        <v>2.8</v>
      </c>
      <c r="K34" s="77">
        <f t="shared" si="6"/>
        <v>20000</v>
      </c>
      <c r="L34" s="71">
        <f t="shared" si="7"/>
        <v>0.06</v>
      </c>
      <c r="M34" s="72">
        <f t="shared" si="8"/>
        <v>6</v>
      </c>
      <c r="N34" s="73">
        <f t="shared" si="9"/>
        <v>1.2</v>
      </c>
      <c r="O34" s="74">
        <f t="shared" si="13"/>
        <v>47.244094488188978</v>
      </c>
      <c r="P34" s="75" t="str">
        <f t="shared" si="16"/>
        <v>max</v>
      </c>
      <c r="Q34" s="111" t="str">
        <f t="shared" si="14"/>
        <v>max</v>
      </c>
      <c r="R34" s="69">
        <f t="shared" si="15"/>
        <v>1100</v>
      </c>
    </row>
    <row r="35" spans="1:33" s="28" customFormat="1" ht="15.75">
      <c r="A35" s="70">
        <v>1.1000000000000001</v>
      </c>
      <c r="B35" s="77">
        <f t="shared" si="0"/>
        <v>40500</v>
      </c>
      <c r="C35" s="71">
        <f t="shared" si="1"/>
        <v>0.06</v>
      </c>
      <c r="D35" s="72">
        <f t="shared" si="2"/>
        <v>6</v>
      </c>
      <c r="E35" s="73">
        <f t="shared" si="3"/>
        <v>2.4300000000000002</v>
      </c>
      <c r="F35" s="74">
        <f t="shared" si="11"/>
        <v>95.669291338582681</v>
      </c>
      <c r="G35" s="78" t="str">
        <f t="shared" ref="G35:G43" si="17">G34</f>
        <v>max</v>
      </c>
      <c r="H35" s="78" t="str">
        <f t="shared" ref="H35:H43" si="18">G35</f>
        <v>max</v>
      </c>
      <c r="I35" s="69">
        <f t="shared" si="5"/>
        <v>2500</v>
      </c>
      <c r="J35" s="70">
        <v>2.9</v>
      </c>
      <c r="K35" s="77">
        <f t="shared" si="6"/>
        <v>20000</v>
      </c>
      <c r="L35" s="71">
        <f t="shared" si="7"/>
        <v>0.06</v>
      </c>
      <c r="M35" s="72">
        <f t="shared" si="8"/>
        <v>6</v>
      </c>
      <c r="N35" s="73">
        <f t="shared" si="9"/>
        <v>1.2</v>
      </c>
      <c r="O35" s="74">
        <f t="shared" si="13"/>
        <v>47.244094488188978</v>
      </c>
      <c r="P35" s="75" t="str">
        <f t="shared" si="16"/>
        <v>max</v>
      </c>
      <c r="Q35" s="111" t="str">
        <f t="shared" si="14"/>
        <v>max</v>
      </c>
      <c r="R35" s="69">
        <f t="shared" si="15"/>
        <v>900</v>
      </c>
    </row>
    <row r="36" spans="1:33" s="28" customFormat="1" ht="15.75">
      <c r="A36" s="70">
        <v>1.1499999999999999</v>
      </c>
      <c r="B36" s="77">
        <f t="shared" si="0"/>
        <v>38800</v>
      </c>
      <c r="C36" s="71">
        <f t="shared" si="1"/>
        <v>0.06</v>
      </c>
      <c r="D36" s="72">
        <f t="shared" si="2"/>
        <v>6</v>
      </c>
      <c r="E36" s="73">
        <f t="shared" si="3"/>
        <v>2.3279999999999998</v>
      </c>
      <c r="F36" s="74">
        <f t="shared" si="11"/>
        <v>91.653543307086622</v>
      </c>
      <c r="G36" s="78" t="str">
        <f t="shared" si="17"/>
        <v>max</v>
      </c>
      <c r="H36" s="78" t="str">
        <f t="shared" si="18"/>
        <v>max</v>
      </c>
      <c r="I36" s="69">
        <f t="shared" si="5"/>
        <v>2500</v>
      </c>
      <c r="J36" s="70">
        <v>3</v>
      </c>
      <c r="K36" s="77">
        <f t="shared" si="6"/>
        <v>20000</v>
      </c>
      <c r="L36" s="71">
        <f t="shared" si="7"/>
        <v>0.06</v>
      </c>
      <c r="M36" s="72">
        <f t="shared" si="8"/>
        <v>6</v>
      </c>
      <c r="N36" s="73">
        <f t="shared" si="9"/>
        <v>1.2</v>
      </c>
      <c r="O36" s="74">
        <f t="shared" si="13"/>
        <v>47.244094488188978</v>
      </c>
      <c r="P36" s="75" t="str">
        <f t="shared" si="16"/>
        <v>max</v>
      </c>
      <c r="Q36" s="111" t="str">
        <f t="shared" si="14"/>
        <v>max</v>
      </c>
      <c r="R36" s="69">
        <f t="shared" si="15"/>
        <v>900</v>
      </c>
    </row>
    <row r="37" spans="1:33" s="28" customFormat="1" ht="15.75">
      <c r="A37" s="70">
        <v>1.2</v>
      </c>
      <c r="B37" s="77">
        <f t="shared" si="0"/>
        <v>37200</v>
      </c>
      <c r="C37" s="71">
        <f t="shared" si="1"/>
        <v>0.06</v>
      </c>
      <c r="D37" s="72">
        <f t="shared" si="2"/>
        <v>6</v>
      </c>
      <c r="E37" s="73">
        <f t="shared" si="3"/>
        <v>2.2320000000000002</v>
      </c>
      <c r="F37" s="74">
        <f t="shared" si="11"/>
        <v>87.874015748031496</v>
      </c>
      <c r="G37" s="78" t="str">
        <f t="shared" si="17"/>
        <v>max</v>
      </c>
      <c r="H37" s="78" t="str">
        <f t="shared" si="18"/>
        <v>max</v>
      </c>
      <c r="I37" s="69">
        <f t="shared" si="5"/>
        <v>2500</v>
      </c>
      <c r="J37" s="70">
        <v>3.5</v>
      </c>
      <c r="K37" s="77">
        <f t="shared" si="6"/>
        <v>20000</v>
      </c>
      <c r="L37" s="71">
        <f t="shared" ref="L37:L43" si="19">IF(L36-0.01&lt;0.04,0.04,L36-0.01)</f>
        <v>4.9999999999999996E-2</v>
      </c>
      <c r="M37" s="72">
        <f t="shared" si="8"/>
        <v>5</v>
      </c>
      <c r="N37" s="73">
        <f t="shared" si="9"/>
        <v>0.99999999999999989</v>
      </c>
      <c r="O37" s="74">
        <f t="shared" si="13"/>
        <v>39.370078740157481</v>
      </c>
      <c r="P37" s="75" t="str">
        <f t="shared" si="16"/>
        <v>max</v>
      </c>
      <c r="Q37" s="111" t="str">
        <f t="shared" si="14"/>
        <v>max</v>
      </c>
      <c r="R37" s="69">
        <f t="shared" ref="R37:R43" si="20">IF((ROUND((R36-200)/1000,1)*1000)&lt;300,300,(ROUND((R36-200)/1000,1)*1000))</f>
        <v>700</v>
      </c>
    </row>
    <row r="38" spans="1:33" s="28" customFormat="1" ht="15.75">
      <c r="A38" s="70">
        <v>1.25</v>
      </c>
      <c r="B38" s="77">
        <f t="shared" si="0"/>
        <v>35700</v>
      </c>
      <c r="C38" s="71">
        <f t="shared" si="1"/>
        <v>0.06</v>
      </c>
      <c r="D38" s="72">
        <f t="shared" si="2"/>
        <v>6</v>
      </c>
      <c r="E38" s="73">
        <f t="shared" si="3"/>
        <v>2.1419999999999999</v>
      </c>
      <c r="F38" s="74">
        <f t="shared" si="11"/>
        <v>84.330708661417333</v>
      </c>
      <c r="G38" s="78" t="str">
        <f t="shared" si="17"/>
        <v>max</v>
      </c>
      <c r="H38" s="78" t="str">
        <f t="shared" si="18"/>
        <v>max</v>
      </c>
      <c r="I38" s="69">
        <f t="shared" si="5"/>
        <v>2500</v>
      </c>
      <c r="J38" s="70">
        <v>4</v>
      </c>
      <c r="K38" s="77">
        <f t="shared" si="6"/>
        <v>20000</v>
      </c>
      <c r="L38" s="71">
        <f t="shared" si="19"/>
        <v>3.9999999999999994E-2</v>
      </c>
      <c r="M38" s="72">
        <f t="shared" si="8"/>
        <v>3.9999999999999996</v>
      </c>
      <c r="N38" s="73">
        <f t="shared" si="9"/>
        <v>0.79999999999999993</v>
      </c>
      <c r="O38" s="74">
        <f t="shared" si="13"/>
        <v>31.496062992125982</v>
      </c>
      <c r="P38" s="75" t="str">
        <f t="shared" si="16"/>
        <v>max</v>
      </c>
      <c r="Q38" s="111" t="str">
        <f t="shared" si="14"/>
        <v>max</v>
      </c>
      <c r="R38" s="69">
        <f t="shared" si="20"/>
        <v>500</v>
      </c>
    </row>
    <row r="39" spans="1:33" s="28" customFormat="1" ht="15.75">
      <c r="A39" s="70">
        <v>1.3</v>
      </c>
      <c r="B39" s="77">
        <f t="shared" si="0"/>
        <v>34300</v>
      </c>
      <c r="C39" s="71">
        <f t="shared" si="1"/>
        <v>0.06</v>
      </c>
      <c r="D39" s="72">
        <f t="shared" si="2"/>
        <v>6</v>
      </c>
      <c r="E39" s="73">
        <f t="shared" si="3"/>
        <v>2.0579999999999998</v>
      </c>
      <c r="F39" s="74">
        <f t="shared" si="11"/>
        <v>81.023622047244103</v>
      </c>
      <c r="G39" s="78" t="str">
        <f t="shared" si="17"/>
        <v>max</v>
      </c>
      <c r="H39" s="78" t="str">
        <f t="shared" si="18"/>
        <v>max</v>
      </c>
      <c r="I39" s="69">
        <f t="shared" si="5"/>
        <v>2500</v>
      </c>
      <c r="J39" s="70">
        <v>4.5</v>
      </c>
      <c r="K39" s="77">
        <f t="shared" si="6"/>
        <v>20000</v>
      </c>
      <c r="L39" s="71">
        <f t="shared" si="19"/>
        <v>0.04</v>
      </c>
      <c r="M39" s="72">
        <f t="shared" si="8"/>
        <v>4</v>
      </c>
      <c r="N39" s="73">
        <f t="shared" si="9"/>
        <v>0.8</v>
      </c>
      <c r="O39" s="74">
        <f t="shared" si="13"/>
        <v>31.496062992125985</v>
      </c>
      <c r="P39" s="75" t="str">
        <f t="shared" si="16"/>
        <v>max</v>
      </c>
      <c r="Q39" s="111" t="str">
        <f t="shared" si="14"/>
        <v>max</v>
      </c>
      <c r="R39" s="69">
        <f t="shared" si="20"/>
        <v>300</v>
      </c>
    </row>
    <row r="40" spans="1:33" s="28" customFormat="1" ht="15.75">
      <c r="A40" s="70">
        <v>1.35</v>
      </c>
      <c r="B40" s="77">
        <f t="shared" si="0"/>
        <v>33000</v>
      </c>
      <c r="C40" s="71">
        <f t="shared" si="1"/>
        <v>0.06</v>
      </c>
      <c r="D40" s="72">
        <f t="shared" si="2"/>
        <v>6</v>
      </c>
      <c r="E40" s="73">
        <f t="shared" si="3"/>
        <v>1.98</v>
      </c>
      <c r="F40" s="74">
        <f t="shared" si="11"/>
        <v>77.952755905511822</v>
      </c>
      <c r="G40" s="78" t="str">
        <f t="shared" si="17"/>
        <v>max</v>
      </c>
      <c r="H40" s="78" t="str">
        <f t="shared" si="18"/>
        <v>max</v>
      </c>
      <c r="I40" s="69">
        <f t="shared" si="5"/>
        <v>2500</v>
      </c>
      <c r="J40" s="70">
        <v>5</v>
      </c>
      <c r="K40" s="77">
        <f t="shared" si="6"/>
        <v>20000</v>
      </c>
      <c r="L40" s="71">
        <f t="shared" si="19"/>
        <v>0.04</v>
      </c>
      <c r="M40" s="72">
        <f t="shared" si="8"/>
        <v>4</v>
      </c>
      <c r="N40" s="73">
        <f t="shared" si="9"/>
        <v>0.8</v>
      </c>
      <c r="O40" s="74">
        <f t="shared" si="13"/>
        <v>31.496062992125985</v>
      </c>
      <c r="P40" s="75" t="str">
        <f t="shared" si="16"/>
        <v>max</v>
      </c>
      <c r="Q40" s="111" t="str">
        <f t="shared" si="14"/>
        <v>max</v>
      </c>
      <c r="R40" s="69">
        <f t="shared" si="20"/>
        <v>300</v>
      </c>
    </row>
    <row r="41" spans="1:33" s="28" customFormat="1" ht="15.75">
      <c r="A41" s="70">
        <v>1.4</v>
      </c>
      <c r="B41" s="77">
        <f t="shared" si="0"/>
        <v>31800</v>
      </c>
      <c r="C41" s="71">
        <f t="shared" si="1"/>
        <v>0.06</v>
      </c>
      <c r="D41" s="72">
        <f t="shared" si="2"/>
        <v>6</v>
      </c>
      <c r="E41" s="73">
        <f t="shared" si="3"/>
        <v>1.9079999999999999</v>
      </c>
      <c r="F41" s="74">
        <f t="shared" si="11"/>
        <v>75.118110236220474</v>
      </c>
      <c r="G41" s="78" t="str">
        <f t="shared" si="17"/>
        <v>max</v>
      </c>
      <c r="H41" s="78" t="str">
        <f t="shared" si="18"/>
        <v>max</v>
      </c>
      <c r="I41" s="69">
        <f t="shared" si="5"/>
        <v>2500</v>
      </c>
      <c r="J41" s="70">
        <v>5.5</v>
      </c>
      <c r="K41" s="77">
        <f t="shared" si="6"/>
        <v>20000</v>
      </c>
      <c r="L41" s="71">
        <f t="shared" si="19"/>
        <v>0.04</v>
      </c>
      <c r="M41" s="72">
        <f t="shared" si="8"/>
        <v>4</v>
      </c>
      <c r="N41" s="73">
        <f t="shared" si="9"/>
        <v>0.8</v>
      </c>
      <c r="O41" s="74">
        <f t="shared" si="13"/>
        <v>31.496062992125985</v>
      </c>
      <c r="P41" s="75" t="str">
        <f t="shared" si="16"/>
        <v>max</v>
      </c>
      <c r="Q41" s="111" t="str">
        <f t="shared" si="14"/>
        <v>max</v>
      </c>
      <c r="R41" s="69">
        <f t="shared" si="20"/>
        <v>300</v>
      </c>
    </row>
    <row r="42" spans="1:33" s="28" customFormat="1" ht="15.75">
      <c r="A42" s="70">
        <v>1.45</v>
      </c>
      <c r="B42" s="77">
        <f t="shared" si="0"/>
        <v>30700</v>
      </c>
      <c r="C42" s="71">
        <f t="shared" si="1"/>
        <v>0.06</v>
      </c>
      <c r="D42" s="72">
        <f t="shared" si="2"/>
        <v>6</v>
      </c>
      <c r="E42" s="73">
        <f t="shared" si="3"/>
        <v>1.8420000000000001</v>
      </c>
      <c r="F42" s="74">
        <f t="shared" si="11"/>
        <v>72.519685039370088</v>
      </c>
      <c r="G42" s="78" t="str">
        <f t="shared" si="17"/>
        <v>max</v>
      </c>
      <c r="H42" s="78" t="str">
        <f t="shared" si="18"/>
        <v>max</v>
      </c>
      <c r="I42" s="69">
        <f t="shared" si="5"/>
        <v>2500</v>
      </c>
      <c r="J42" s="70">
        <v>6</v>
      </c>
      <c r="K42" s="77">
        <f t="shared" si="6"/>
        <v>20000</v>
      </c>
      <c r="L42" s="71">
        <f t="shared" si="19"/>
        <v>0.04</v>
      </c>
      <c r="M42" s="72">
        <f t="shared" si="8"/>
        <v>4</v>
      </c>
      <c r="N42" s="73">
        <f t="shared" si="9"/>
        <v>0.8</v>
      </c>
      <c r="O42" s="74">
        <f t="shared" si="13"/>
        <v>31.496062992125985</v>
      </c>
      <c r="P42" s="75" t="str">
        <f t="shared" si="16"/>
        <v>max</v>
      </c>
      <c r="Q42" s="111" t="str">
        <f t="shared" si="14"/>
        <v>max</v>
      </c>
      <c r="R42" s="69">
        <f t="shared" si="20"/>
        <v>300</v>
      </c>
    </row>
    <row r="43" spans="1:33" s="28" customFormat="1" ht="16.5" thickBot="1">
      <c r="A43" s="82">
        <v>1.5</v>
      </c>
      <c r="B43" s="83">
        <f t="shared" si="0"/>
        <v>29700</v>
      </c>
      <c r="C43" s="84">
        <f t="shared" si="1"/>
        <v>0.06</v>
      </c>
      <c r="D43" s="85">
        <f t="shared" si="2"/>
        <v>6</v>
      </c>
      <c r="E43" s="86">
        <f t="shared" si="3"/>
        <v>1.782</v>
      </c>
      <c r="F43" s="87">
        <f>+E43*1000/25.4</f>
        <v>70.157480314960637</v>
      </c>
      <c r="G43" s="99" t="str">
        <f t="shared" si="17"/>
        <v>max</v>
      </c>
      <c r="H43" s="112" t="str">
        <f t="shared" si="18"/>
        <v>max</v>
      </c>
      <c r="I43" s="88">
        <f t="shared" si="5"/>
        <v>2500</v>
      </c>
      <c r="J43" s="82">
        <v>6.5</v>
      </c>
      <c r="K43" s="83">
        <f t="shared" si="6"/>
        <v>20000</v>
      </c>
      <c r="L43" s="84">
        <f t="shared" si="19"/>
        <v>0.04</v>
      </c>
      <c r="M43" s="85">
        <f t="shared" si="8"/>
        <v>4</v>
      </c>
      <c r="N43" s="86">
        <f t="shared" si="9"/>
        <v>0.8</v>
      </c>
      <c r="O43" s="87">
        <f>+N43*1000/25.4</f>
        <v>31.496062992125985</v>
      </c>
      <c r="P43" s="89" t="str">
        <f t="shared" si="16"/>
        <v>max</v>
      </c>
      <c r="Q43" s="89" t="str">
        <f t="shared" si="14"/>
        <v>max</v>
      </c>
      <c r="R43" s="88">
        <f t="shared" si="20"/>
        <v>300</v>
      </c>
    </row>
    <row r="44" spans="1:33" s="28" customFormat="1" ht="15.75" thickTop="1">
      <c r="A44" s="93" t="s">
        <v>42</v>
      </c>
      <c r="B44" s="90"/>
      <c r="C44" s="90"/>
      <c r="D44" s="91"/>
      <c r="G44" s="100"/>
      <c r="H44" s="108"/>
      <c r="I44" s="92"/>
      <c r="J44" s="90"/>
      <c r="P44" s="98" t="s">
        <v>4</v>
      </c>
      <c r="Q44" s="98"/>
    </row>
    <row r="45" spans="1:33" s="28" customFormat="1" ht="15">
      <c r="A45" s="29" t="s">
        <v>43</v>
      </c>
      <c r="B45" s="30"/>
      <c r="C45" s="30"/>
      <c r="D45" s="31"/>
      <c r="E45" s="29"/>
      <c r="F45" s="29"/>
      <c r="G45" s="29"/>
      <c r="H45" s="29"/>
      <c r="I45" s="32"/>
      <c r="J45" s="30"/>
      <c r="K45" s="29"/>
      <c r="L45" s="29"/>
      <c r="M45" s="29"/>
      <c r="N45" s="29"/>
      <c r="O45" s="29"/>
    </row>
    <row r="46" spans="1:33" s="28" customFormat="1" ht="15">
      <c r="A46" s="29" t="s">
        <v>44</v>
      </c>
      <c r="B46" s="30"/>
      <c r="C46" s="30"/>
      <c r="D46" s="31"/>
      <c r="E46" s="29"/>
      <c r="F46" s="29"/>
      <c r="G46" s="29"/>
      <c r="H46" s="29"/>
      <c r="I46" s="32"/>
      <c r="J46" s="30"/>
      <c r="K46" s="29"/>
      <c r="L46" s="29"/>
      <c r="M46" s="29"/>
      <c r="N46" s="29"/>
      <c r="O46" s="29"/>
    </row>
    <row r="47" spans="1:33" s="28" customFormat="1" ht="15">
      <c r="A47" s="29"/>
      <c r="B47" s="30"/>
      <c r="C47" s="30"/>
      <c r="D47" s="31"/>
      <c r="E47" s="29"/>
      <c r="F47" s="29"/>
      <c r="G47" s="29"/>
      <c r="H47" s="29"/>
      <c r="I47" s="32"/>
      <c r="J47" s="30"/>
      <c r="K47" s="29"/>
      <c r="L47" s="29"/>
      <c r="M47" s="29"/>
      <c r="N47" s="29"/>
      <c r="O47" s="29"/>
    </row>
    <row r="48" spans="1:33" s="1" customFormat="1">
      <c r="A48" s="13"/>
      <c r="B48" s="13"/>
      <c r="C48" s="13"/>
      <c r="D48" s="10"/>
      <c r="E48" s="13"/>
      <c r="F48" s="13"/>
      <c r="G48" s="13"/>
      <c r="H48" s="13"/>
      <c r="I48" s="140"/>
      <c r="J48" s="7"/>
      <c r="K48" s="8"/>
      <c r="L48" s="9"/>
      <c r="M48" s="10"/>
      <c r="N48" s="11"/>
      <c r="O48" s="12"/>
      <c r="P48" s="12"/>
      <c r="Q48" s="12"/>
      <c r="R48" s="1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</row>
    <row r="49" spans="1:33" s="1" customFormat="1">
      <c r="A49" s="13"/>
      <c r="B49" s="13"/>
      <c r="C49" s="13"/>
      <c r="D49" s="10"/>
      <c r="E49" s="13"/>
      <c r="F49" s="13"/>
      <c r="G49" s="13"/>
      <c r="H49" s="13"/>
      <c r="I49" s="140"/>
      <c r="J49" s="13"/>
      <c r="K49" s="13"/>
      <c r="L49" s="13"/>
      <c r="M49" s="13"/>
      <c r="N49" s="141"/>
      <c r="O49" s="141"/>
      <c r="P49" s="141"/>
      <c r="Q49" s="141"/>
      <c r="R49" s="141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</row>
    <row r="50" spans="1:33" s="1" customFormat="1" ht="13.5" thickBot="1">
      <c r="A50" s="13" t="s">
        <v>7</v>
      </c>
      <c r="B50" s="13" t="s">
        <v>8</v>
      </c>
      <c r="C50" s="13"/>
      <c r="D50" s="10"/>
      <c r="E50" s="13"/>
      <c r="F50" s="13"/>
      <c r="G50" s="13"/>
      <c r="H50" s="13"/>
      <c r="I50" s="140"/>
      <c r="J50" s="7"/>
      <c r="K50" s="8"/>
      <c r="L50" s="9"/>
      <c r="M50" s="10"/>
      <c r="N50" s="11"/>
      <c r="O50" s="12"/>
      <c r="P50" s="12"/>
      <c r="Q50" s="12"/>
      <c r="R50" s="1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</row>
    <row r="51" spans="1:33" s="1" customFormat="1" ht="15.75">
      <c r="A51" s="146" t="s">
        <v>45</v>
      </c>
      <c r="B51" s="147"/>
      <c r="C51" s="164" t="s">
        <v>46</v>
      </c>
      <c r="D51" s="148"/>
      <c r="E51" s="165"/>
      <c r="F51" s="148" t="s">
        <v>2</v>
      </c>
      <c r="G51" s="149"/>
      <c r="J51" s="13"/>
      <c r="K51" s="13"/>
      <c r="L51" s="13"/>
      <c r="M51" s="13"/>
      <c r="N51" s="141"/>
      <c r="O51" s="141"/>
      <c r="P51" s="141"/>
      <c r="Q51" s="141"/>
      <c r="R51" s="141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</row>
    <row r="52" spans="1:33" s="1" customFormat="1" ht="15.75">
      <c r="A52" s="150"/>
      <c r="B52" s="151"/>
      <c r="C52" s="166" t="s">
        <v>47</v>
      </c>
      <c r="D52" s="152"/>
      <c r="E52" s="167"/>
      <c r="F52" s="152" t="s">
        <v>48</v>
      </c>
      <c r="G52" s="153"/>
      <c r="I52" s="142"/>
      <c r="L52" s="103"/>
      <c r="M52" s="103"/>
      <c r="N52" s="103"/>
      <c r="O52" s="12"/>
      <c r="P52" s="12"/>
      <c r="Q52" s="12"/>
      <c r="R52" s="1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</row>
    <row r="53" spans="1:33" s="23" customFormat="1" ht="15.75">
      <c r="A53" s="150" t="s">
        <v>49</v>
      </c>
      <c r="B53" s="154"/>
      <c r="C53" s="166" t="s">
        <v>50</v>
      </c>
      <c r="D53" s="152"/>
      <c r="E53" s="167"/>
      <c r="F53" s="152" t="s">
        <v>46</v>
      </c>
      <c r="G53" s="153"/>
      <c r="I53" s="142"/>
      <c r="L53" s="103"/>
      <c r="M53" s="103"/>
      <c r="O53" s="19"/>
    </row>
    <row r="54" spans="1:33" s="23" customFormat="1" ht="15.75">
      <c r="A54" s="150"/>
      <c r="B54" s="154"/>
      <c r="C54" s="166" t="s">
        <v>51</v>
      </c>
      <c r="D54" s="152"/>
      <c r="E54" s="167"/>
      <c r="F54" s="155">
        <v>0.06</v>
      </c>
      <c r="G54" s="153"/>
      <c r="I54" s="142"/>
      <c r="J54" s="138"/>
      <c r="K54" s="138"/>
      <c r="L54" s="138"/>
      <c r="M54" s="138"/>
      <c r="N54" s="138"/>
      <c r="O54" s="19"/>
    </row>
    <row r="55" spans="1:33" s="23" customFormat="1" ht="15.75">
      <c r="A55" s="150" t="s">
        <v>52</v>
      </c>
      <c r="B55" s="154"/>
      <c r="C55" s="166" t="s">
        <v>53</v>
      </c>
      <c r="D55" s="152"/>
      <c r="E55" s="167"/>
      <c r="F55" s="155" t="s">
        <v>54</v>
      </c>
      <c r="G55" s="153"/>
      <c r="I55" s="142"/>
      <c r="J55" s="138"/>
      <c r="K55" s="138"/>
      <c r="L55" s="138"/>
      <c r="M55" s="138"/>
      <c r="N55" s="138"/>
      <c r="O55" s="19"/>
    </row>
    <row r="56" spans="1:33" s="23" customFormat="1" ht="15.75">
      <c r="A56" s="156"/>
      <c r="B56" s="154"/>
      <c r="C56" s="166" t="s">
        <v>55</v>
      </c>
      <c r="D56" s="152"/>
      <c r="E56" s="167"/>
      <c r="F56" s="152" t="s">
        <v>56</v>
      </c>
      <c r="G56" s="157"/>
      <c r="I56" s="142"/>
      <c r="J56" s="138"/>
      <c r="K56" s="138"/>
      <c r="L56" s="138"/>
      <c r="M56" s="138"/>
      <c r="N56" s="138"/>
      <c r="O56" s="19"/>
    </row>
    <row r="57" spans="1:33" s="23" customFormat="1" ht="15.75">
      <c r="A57" s="150" t="s">
        <v>57</v>
      </c>
      <c r="B57" s="154"/>
      <c r="C57" s="166" t="s">
        <v>58</v>
      </c>
      <c r="D57" s="152"/>
      <c r="E57" s="168"/>
      <c r="F57" s="152" t="s">
        <v>23</v>
      </c>
      <c r="G57" s="157"/>
      <c r="I57" s="142"/>
      <c r="J57" s="1"/>
      <c r="K57" s="1"/>
      <c r="L57" s="1"/>
      <c r="M57" s="1"/>
      <c r="N57" s="103"/>
      <c r="O57" s="19"/>
    </row>
    <row r="58" spans="1:33" s="23" customFormat="1" ht="15.75">
      <c r="A58" s="150"/>
      <c r="B58" s="154"/>
      <c r="C58" s="169" t="s">
        <v>59</v>
      </c>
      <c r="D58" s="152"/>
      <c r="E58" s="168"/>
      <c r="F58" s="152" t="s">
        <v>25</v>
      </c>
      <c r="G58" s="153"/>
      <c r="I58" s="142"/>
      <c r="J58" s="1"/>
      <c r="K58" s="1"/>
      <c r="L58" s="1"/>
      <c r="M58" s="1"/>
      <c r="N58" s="103"/>
      <c r="O58" s="19"/>
    </row>
    <row r="59" spans="1:33" s="23" customFormat="1" ht="15.75">
      <c r="A59" s="150" t="s">
        <v>60</v>
      </c>
      <c r="B59" s="154"/>
      <c r="C59" s="166" t="s">
        <v>61</v>
      </c>
      <c r="D59" s="152"/>
      <c r="E59" s="168"/>
      <c r="F59" s="158" t="s">
        <v>62</v>
      </c>
      <c r="G59" s="159"/>
      <c r="I59" s="143"/>
    </row>
    <row r="60" spans="1:33" s="23" customFormat="1" ht="15.75">
      <c r="A60" s="150"/>
      <c r="B60" s="154"/>
      <c r="C60" s="166" t="s">
        <v>63</v>
      </c>
      <c r="D60" s="158"/>
      <c r="E60" s="167"/>
      <c r="F60" s="152" t="s">
        <v>1</v>
      </c>
      <c r="G60" s="157"/>
    </row>
    <row r="61" spans="1:33" s="23" customFormat="1" ht="15.75">
      <c r="A61" s="150" t="s">
        <v>64</v>
      </c>
      <c r="B61" s="152"/>
      <c r="C61" s="171" t="s">
        <v>65</v>
      </c>
      <c r="D61" s="158"/>
      <c r="E61" s="152"/>
      <c r="F61" s="171" t="s">
        <v>66</v>
      </c>
      <c r="G61" s="157"/>
    </row>
    <row r="62" spans="1:33" s="23" customFormat="1" ht="15.75">
      <c r="A62" s="150"/>
      <c r="B62" s="152"/>
      <c r="C62" s="154"/>
      <c r="D62" s="158"/>
      <c r="E62" s="152"/>
      <c r="F62" s="154"/>
      <c r="G62" s="157"/>
    </row>
    <row r="63" spans="1:33" s="23" customFormat="1" ht="15.75">
      <c r="A63" s="216" t="s">
        <v>0</v>
      </c>
      <c r="B63" s="268"/>
      <c r="C63" s="268"/>
      <c r="D63" s="158"/>
      <c r="E63" s="152"/>
      <c r="F63" s="154"/>
      <c r="G63" s="157"/>
    </row>
    <row r="64" spans="1:33" s="23" customFormat="1" ht="15.75">
      <c r="A64" s="216" t="s">
        <v>67</v>
      </c>
      <c r="B64" s="217"/>
      <c r="C64" s="217"/>
      <c r="D64" s="158"/>
      <c r="E64" s="152"/>
      <c r="F64" s="154"/>
      <c r="G64" s="157"/>
    </row>
    <row r="65" spans="1:15" s="23" customFormat="1" ht="15.75">
      <c r="A65" s="216" t="s">
        <v>68</v>
      </c>
      <c r="B65" s="220"/>
      <c r="C65" s="220"/>
      <c r="D65" s="271"/>
      <c r="E65" s="152"/>
      <c r="F65" s="154"/>
      <c r="G65" s="157"/>
    </row>
    <row r="66" spans="1:15" s="23" customFormat="1" ht="15.75">
      <c r="A66" s="216" t="s">
        <v>35</v>
      </c>
      <c r="B66" s="220"/>
      <c r="C66" s="220"/>
      <c r="D66" s="158"/>
      <c r="E66" s="152"/>
      <c r="F66" s="154"/>
      <c r="G66" s="157"/>
    </row>
    <row r="67" spans="1:15" s="22" customFormat="1" ht="16.5" thickBot="1">
      <c r="A67" s="269" t="s">
        <v>69</v>
      </c>
      <c r="B67" s="270"/>
      <c r="C67" s="270"/>
      <c r="D67" s="160"/>
      <c r="E67" s="161"/>
      <c r="F67" s="162"/>
      <c r="G67" s="163"/>
    </row>
    <row r="68" spans="1:15" s="22" customFormat="1">
      <c r="A68" s="18"/>
      <c r="B68" s="19"/>
      <c r="C68" s="19"/>
      <c r="D68" s="20"/>
      <c r="E68" s="18"/>
      <c r="F68" s="18"/>
      <c r="G68" s="18"/>
      <c r="H68" s="18"/>
      <c r="I68" s="21"/>
      <c r="J68" s="19"/>
      <c r="K68" s="5"/>
      <c r="L68" s="5"/>
      <c r="M68" s="26"/>
      <c r="N68" s="18"/>
      <c r="O68" s="18"/>
    </row>
    <row r="69" spans="1:15" s="136" customFormat="1" ht="15.75">
      <c r="A69" s="130"/>
      <c r="B69" s="131"/>
      <c r="C69" s="131"/>
      <c r="D69" s="132"/>
      <c r="E69" s="130"/>
      <c r="F69" s="130"/>
      <c r="G69" s="130"/>
      <c r="H69" s="130"/>
      <c r="I69" s="133"/>
      <c r="J69" s="131"/>
      <c r="K69" s="134"/>
      <c r="L69" s="134"/>
      <c r="M69" s="135"/>
      <c r="N69" s="130"/>
      <c r="O69" s="130"/>
    </row>
    <row r="70" spans="1:15" s="129" customFormat="1" ht="15.75">
      <c r="A70" s="174"/>
      <c r="B70" s="125"/>
      <c r="C70" s="125"/>
      <c r="D70" s="126"/>
      <c r="E70" s="174"/>
      <c r="F70" s="174"/>
      <c r="G70" s="174"/>
      <c r="H70" s="174"/>
      <c r="I70" s="127"/>
      <c r="J70" s="125"/>
      <c r="K70" s="128"/>
      <c r="L70" s="128"/>
      <c r="M70" s="125"/>
      <c r="N70" s="174"/>
      <c r="O70" s="174"/>
    </row>
    <row r="71" spans="1:15" s="129" customFormat="1" ht="15.75">
      <c r="A71" s="174"/>
      <c r="B71" s="125"/>
      <c r="C71" s="125"/>
      <c r="D71" s="126"/>
      <c r="I71" s="127"/>
      <c r="J71" s="125"/>
      <c r="K71" s="128"/>
      <c r="L71" s="128"/>
      <c r="M71" s="125"/>
      <c r="N71" s="174"/>
      <c r="O71" s="174"/>
    </row>
    <row r="72" spans="1:15" s="129" customFormat="1" ht="15">
      <c r="A72" s="174"/>
      <c r="B72" s="125"/>
      <c r="C72" s="125"/>
      <c r="D72" s="126"/>
      <c r="E72" s="174"/>
      <c r="F72" s="174"/>
      <c r="G72" s="174"/>
      <c r="H72" s="174"/>
      <c r="I72" s="127"/>
      <c r="J72" s="125"/>
      <c r="K72" s="174"/>
      <c r="L72" s="174"/>
      <c r="M72" s="174"/>
      <c r="N72" s="174"/>
      <c r="O72" s="174"/>
    </row>
    <row r="73" spans="1:15" s="129" customFormat="1" ht="15">
      <c r="A73" s="174"/>
      <c r="B73" s="125"/>
      <c r="C73" s="125"/>
      <c r="D73" s="126"/>
      <c r="E73" s="174"/>
      <c r="F73" s="174"/>
      <c r="G73" s="174"/>
      <c r="H73" s="174"/>
      <c r="I73" s="127"/>
      <c r="J73" s="125"/>
      <c r="K73" s="174"/>
      <c r="L73" s="174"/>
      <c r="M73" s="137"/>
      <c r="N73" s="174"/>
      <c r="O73" s="174"/>
    </row>
    <row r="74" spans="1:15" s="129" customFormat="1" ht="15">
      <c r="A74" s="174"/>
      <c r="B74" s="125"/>
      <c r="C74" s="125"/>
      <c r="D74" s="126"/>
      <c r="E74" s="174"/>
      <c r="F74" s="174"/>
      <c r="G74" s="174"/>
      <c r="H74" s="174"/>
      <c r="I74" s="127"/>
      <c r="J74" s="125"/>
      <c r="K74" s="174"/>
      <c r="L74" s="174"/>
      <c r="M74" s="174"/>
      <c r="N74" s="174"/>
      <c r="O74" s="174"/>
    </row>
    <row r="75" spans="1:15" s="174" customFormat="1" ht="15">
      <c r="B75" s="125"/>
      <c r="C75" s="125"/>
      <c r="D75" s="126"/>
    </row>
    <row r="76" spans="1:15" s="178" customFormat="1" ht="15" hidden="1">
      <c r="A76" s="208"/>
      <c r="B76" s="113"/>
      <c r="C76" s="113"/>
      <c r="D76" s="114"/>
      <c r="E76" s="115">
        <f>E77</f>
        <v>0.06</v>
      </c>
      <c r="F76" s="208"/>
      <c r="G76" s="208"/>
      <c r="H76" s="208"/>
      <c r="I76" s="116">
        <f>I77</f>
        <v>10000</v>
      </c>
      <c r="J76" s="116">
        <f>J77</f>
        <v>2500</v>
      </c>
      <c r="K76" s="113">
        <f>P6</f>
        <v>3.2</v>
      </c>
      <c r="L76" s="116">
        <f>E6</f>
        <v>20000</v>
      </c>
      <c r="M76" s="208"/>
      <c r="N76" s="208"/>
      <c r="O76" s="208"/>
    </row>
    <row r="77" spans="1:15" s="178" customFormat="1" ht="15" hidden="1">
      <c r="A77" s="208"/>
      <c r="B77" s="208"/>
      <c r="C77" s="208"/>
      <c r="D77" s="117">
        <f>IF(A4=A81,D81)+IF(A4=A82,D82)+IF(A4=A83,D83)+IF(A4=A84,D84)+IF(A4=A85,D85)+IF(A4=A86,D86)+IF(A4=A87,D87)+IF(A4=A88,D88)+IF(A4=A89,D89)</f>
        <v>0.06</v>
      </c>
      <c r="E77" s="118">
        <f>IF(A4=A81,E81)+IF(A4=A82,E82)+IF(A4=A83,E83)+IF(A4=A84,E84)+IF(A4=A85,E85)+IF(A4=A86,E86)+IF(A4=A87,E87)+IF(A4=A88,E88)+IF(A4=A89,E89)</f>
        <v>0.06</v>
      </c>
      <c r="F77" s="119">
        <f>IF(A4=A81,F81)+IF(A4=A82,F82)+IF(A4=A83,F83)+IF(A4=A84,F84)+IF(A4=A85,F85)+IF(A4=A86,F86)+IF(A4=A87,F87)+IF(A4=A88,F88)+IF(A4=A89,F89)</f>
        <v>2.5</v>
      </c>
      <c r="G77" s="120">
        <f>IF(A4=A81,G81)+IF(A4=A82,G82)+IF(A4=A83,G83)+IF(A4=A84,G84)+IF(A4=A85,G85)+IF(A4=A86,G86)+IF(A4=A87,G87)+IF(A4=A88,G88)+IF(A4=A89,G89)</f>
        <v>140</v>
      </c>
      <c r="H77" s="120"/>
      <c r="I77" s="121">
        <f>IF(A4=A81,I81)+IF(A4=A82,I82)+IF(A4=A83,I83)+IF(A4=A84,I84)+IF(A4=A85,I85)+IF(A4=A86,I86)+IF(A4=A87,I87)+IF(A4=A88,I88)+IF(A4=A89,I89)</f>
        <v>10000</v>
      </c>
      <c r="J77" s="121">
        <f>IF(A4=A81,J81)+IF(A4=A82,J82)+IF(A4=A83,J83)+IF(A4=A84,J84)+IF(A4=A85,J85)+IF(A4=A86,J86)+IF(A4=A87,J87)+IF(A4=A88,J88)+IF(A4=A89,J89)</f>
        <v>2500</v>
      </c>
      <c r="K77" s="122">
        <f>IF(A4=A81,K81)+IF(A4=A82,K82)+IF(A4=A83,K83)+IF(A4=A84,K84)+IF(A4=A85,K85)+IF(A4=A86,K86)+IF(A4=A87,K87)+IF(A4=A88,K88)+IF(A4=A89,K89)</f>
        <v>3.2</v>
      </c>
      <c r="L77" s="122">
        <f>IF(B4=B81,L81)+IF(A4=A82,L82)+IF(A4=A83,L83)+IF(A4=A84,L84)+IF(A4=A85,L85)+IF(A4=A86,L86)+IF(A4=A87,L87)+IF(A4=A88,L88)+IF(A4=A89,L89)</f>
        <v>0</v>
      </c>
      <c r="M77" s="208"/>
      <c r="N77" s="208"/>
      <c r="O77" s="208"/>
    </row>
    <row r="78" spans="1:15" s="178" customFormat="1" ht="15" hidden="1">
      <c r="A78" s="212" t="s">
        <v>37</v>
      </c>
      <c r="B78" s="244"/>
      <c r="C78" s="244"/>
      <c r="D78" s="245" t="str">
        <f>A57</f>
        <v>Vorschub</v>
      </c>
      <c r="E78" s="245"/>
      <c r="F78" s="209" t="str">
        <f>A59</f>
        <v>Rückhub</v>
      </c>
      <c r="G78" s="123"/>
      <c r="H78" s="123"/>
      <c r="I78" s="208"/>
      <c r="J78" s="208"/>
      <c r="K78" s="208"/>
      <c r="L78" s="208"/>
      <c r="M78" s="208"/>
      <c r="N78" s="208"/>
      <c r="O78" s="208"/>
    </row>
    <row r="79" spans="1:15" s="178" customFormat="1" ht="47.25" hidden="1">
      <c r="A79" s="212" t="s">
        <v>31</v>
      </c>
      <c r="B79" s="273"/>
      <c r="C79" s="273"/>
      <c r="D79" s="124" t="s">
        <v>12</v>
      </c>
      <c r="E79" s="124" t="s">
        <v>38</v>
      </c>
      <c r="F79" s="207" t="str">
        <f>C59</f>
        <v>Faktor</v>
      </c>
      <c r="G79" s="207" t="str">
        <f>A55</f>
        <v>Schnittgeschwindigkeit</v>
      </c>
      <c r="H79" s="207"/>
      <c r="I79" s="207" t="str">
        <f>C53</f>
        <v>max. Bohrweg</v>
      </c>
      <c r="J79" s="170" t="str">
        <f>C58</f>
        <v>Hub</v>
      </c>
      <c r="K79" s="207" t="str">
        <f>C54</f>
        <v>max. Pakethöhe</v>
      </c>
      <c r="L79" s="208"/>
      <c r="M79" s="207" t="s">
        <v>39</v>
      </c>
      <c r="N79" s="208"/>
      <c r="O79" s="208"/>
    </row>
    <row r="80" spans="1:15" s="178" customFormat="1" ht="15" hidden="1">
      <c r="A80" s="213"/>
      <c r="B80" s="273"/>
      <c r="C80" s="273"/>
      <c r="D80" s="209" t="s">
        <v>40</v>
      </c>
      <c r="E80" s="209" t="s">
        <v>20</v>
      </c>
      <c r="F80" s="209" t="s">
        <v>40</v>
      </c>
      <c r="G80" s="209" t="s">
        <v>23</v>
      </c>
      <c r="H80" s="209"/>
      <c r="I80" s="209" t="s">
        <v>1</v>
      </c>
      <c r="J80" s="209" t="s">
        <v>40</v>
      </c>
      <c r="K80" s="209" t="s">
        <v>40</v>
      </c>
      <c r="L80" s="208"/>
      <c r="M80" s="113" t="s">
        <v>40</v>
      </c>
      <c r="N80" s="208"/>
      <c r="O80" s="208"/>
    </row>
    <row r="81" spans="1:13" s="178" customFormat="1" ht="15.75" hidden="1">
      <c r="A81" s="272" t="s">
        <v>41</v>
      </c>
      <c r="B81" s="274"/>
      <c r="C81" s="274"/>
      <c r="D81" s="181">
        <v>0.06</v>
      </c>
      <c r="E81" s="182">
        <v>0.06</v>
      </c>
      <c r="F81" s="183">
        <v>2.5</v>
      </c>
      <c r="G81" s="183">
        <v>140</v>
      </c>
      <c r="H81" s="183"/>
      <c r="I81" s="184">
        <v>10000</v>
      </c>
      <c r="J81" s="184">
        <v>2500</v>
      </c>
      <c r="K81" s="185">
        <v>3.2</v>
      </c>
      <c r="L81" s="183"/>
      <c r="M81" s="186">
        <v>1</v>
      </c>
    </row>
    <row r="82" spans="1:13" s="178" customFormat="1" ht="15.75" hidden="1">
      <c r="A82" s="266" t="s">
        <v>70</v>
      </c>
      <c r="B82" s="273"/>
      <c r="C82" s="273"/>
      <c r="D82" s="117">
        <v>0.05</v>
      </c>
      <c r="E82" s="118">
        <v>0.05</v>
      </c>
      <c r="F82" s="209">
        <v>3</v>
      </c>
      <c r="G82" s="209">
        <v>130</v>
      </c>
      <c r="H82" s="209"/>
      <c r="I82" s="121">
        <v>7000</v>
      </c>
      <c r="J82" s="121">
        <v>2000</v>
      </c>
      <c r="K82" s="122">
        <v>3.2</v>
      </c>
      <c r="L82" s="209">
        <v>0</v>
      </c>
      <c r="M82" s="187">
        <v>2</v>
      </c>
    </row>
    <row r="83" spans="1:13" s="178" customFormat="1" ht="15.75" hidden="1">
      <c r="A83" s="266" t="s">
        <v>71</v>
      </c>
      <c r="B83" s="273"/>
      <c r="C83" s="273"/>
      <c r="D83" s="117">
        <v>0.06</v>
      </c>
      <c r="E83" s="118">
        <v>0.05</v>
      </c>
      <c r="F83" s="209">
        <v>3.5</v>
      </c>
      <c r="G83" s="209">
        <v>120</v>
      </c>
      <c r="H83" s="209"/>
      <c r="I83" s="121">
        <v>5000</v>
      </c>
      <c r="J83" s="121">
        <v>2000</v>
      </c>
      <c r="K83" s="122">
        <v>3.2</v>
      </c>
      <c r="L83" s="209">
        <v>0</v>
      </c>
      <c r="M83" s="187">
        <v>3</v>
      </c>
    </row>
    <row r="84" spans="1:13" s="178" customFormat="1" ht="15.75" hidden="1">
      <c r="A84" s="266" t="str">
        <f>A66</f>
        <v>Teflon (PTFE), Polyimid (Flex)</v>
      </c>
      <c r="B84" s="273"/>
      <c r="C84" s="273"/>
      <c r="D84" s="117">
        <v>0.1</v>
      </c>
      <c r="E84" s="118">
        <v>0.1</v>
      </c>
      <c r="F84" s="209">
        <v>2</v>
      </c>
      <c r="G84" s="209">
        <v>100</v>
      </c>
      <c r="H84" s="209"/>
      <c r="I84" s="121">
        <v>5000</v>
      </c>
      <c r="J84" s="121">
        <v>2000</v>
      </c>
      <c r="K84" s="122">
        <v>3.2</v>
      </c>
      <c r="L84" s="209">
        <v>0</v>
      </c>
      <c r="M84" s="187">
        <v>4</v>
      </c>
    </row>
    <row r="85" spans="1:13" s="178" customFormat="1" ht="15.75" hidden="1">
      <c r="A85" s="266"/>
      <c r="B85" s="273"/>
      <c r="C85" s="273"/>
      <c r="D85" s="117"/>
      <c r="E85" s="118"/>
      <c r="F85" s="209"/>
      <c r="G85" s="209"/>
      <c r="H85" s="209"/>
      <c r="I85" s="121"/>
      <c r="J85" s="121"/>
      <c r="K85" s="122"/>
      <c r="L85" s="209"/>
      <c r="M85" s="187"/>
    </row>
    <row r="86" spans="1:13" s="178" customFormat="1" ht="15.75" hidden="1">
      <c r="A86" s="266"/>
      <c r="B86" s="273"/>
      <c r="C86" s="273"/>
      <c r="D86" s="117"/>
      <c r="E86" s="118"/>
      <c r="F86" s="209"/>
      <c r="G86" s="209"/>
      <c r="H86" s="209"/>
      <c r="I86" s="121"/>
      <c r="J86" s="121"/>
      <c r="K86" s="122"/>
      <c r="L86" s="209"/>
      <c r="M86" s="187"/>
    </row>
    <row r="87" spans="1:13" s="178" customFormat="1" ht="15.75" hidden="1">
      <c r="A87" s="266"/>
      <c r="B87" s="273"/>
      <c r="C87" s="273"/>
      <c r="D87" s="117"/>
      <c r="E87" s="118"/>
      <c r="F87" s="209"/>
      <c r="G87" s="209"/>
      <c r="H87" s="209"/>
      <c r="I87" s="121"/>
      <c r="J87" s="121"/>
      <c r="K87" s="122"/>
      <c r="L87" s="209"/>
      <c r="M87" s="187"/>
    </row>
    <row r="88" spans="1:13" s="178" customFormat="1" ht="15.75" hidden="1">
      <c r="A88" s="266"/>
      <c r="B88" s="273"/>
      <c r="C88" s="273"/>
      <c r="D88" s="117"/>
      <c r="E88" s="118"/>
      <c r="F88" s="209"/>
      <c r="G88" s="209"/>
      <c r="H88" s="209"/>
      <c r="I88" s="121"/>
      <c r="J88" s="121"/>
      <c r="K88" s="122"/>
      <c r="L88" s="209"/>
      <c r="M88" s="187"/>
    </row>
    <row r="89" spans="1:13" s="178" customFormat="1" ht="15.75" hidden="1">
      <c r="A89" s="266"/>
      <c r="B89" s="273"/>
      <c r="C89" s="273"/>
      <c r="D89" s="117"/>
      <c r="E89" s="118"/>
      <c r="F89" s="209"/>
      <c r="G89" s="209"/>
      <c r="H89" s="209"/>
      <c r="I89" s="121"/>
      <c r="J89" s="121"/>
      <c r="K89" s="122"/>
      <c r="L89" s="208"/>
      <c r="M89" s="187"/>
    </row>
    <row r="90" spans="1:13" s="178" customFormat="1" ht="15.75" hidden="1">
      <c r="A90" s="266"/>
      <c r="B90" s="273"/>
      <c r="C90" s="273"/>
      <c r="D90" s="114"/>
      <c r="E90" s="208"/>
      <c r="F90" s="208"/>
      <c r="G90" s="208"/>
      <c r="H90" s="208"/>
      <c r="I90" s="188"/>
      <c r="J90" s="113"/>
      <c r="K90" s="208"/>
      <c r="L90" s="208"/>
      <c r="M90" s="187"/>
    </row>
    <row r="91" spans="1:13" s="178" customFormat="1" ht="15.75" hidden="1">
      <c r="A91" s="267"/>
      <c r="B91" s="275"/>
      <c r="C91" s="275"/>
      <c r="D91" s="189"/>
      <c r="E91" s="211"/>
      <c r="F91" s="211"/>
      <c r="G91" s="211"/>
      <c r="H91" s="211"/>
      <c r="I91" s="190"/>
      <c r="J91" s="191"/>
      <c r="K91" s="211"/>
      <c r="L91" s="211"/>
      <c r="M91" s="192"/>
    </row>
    <row r="92" spans="1:13" s="193" customFormat="1" ht="15.75" hidden="1">
      <c r="A92" s="212"/>
      <c r="B92" s="273"/>
      <c r="C92" s="273"/>
    </row>
    <row r="93" spans="1:13" s="194" customFormat="1" ht="15.75" hidden="1">
      <c r="A93" s="212"/>
      <c r="B93" s="273"/>
      <c r="C93" s="273"/>
    </row>
    <row r="94" spans="1:13" s="195" customFormat="1" ht="15.75" hidden="1">
      <c r="A94" s="212"/>
      <c r="B94" s="273"/>
      <c r="C94" s="273"/>
    </row>
    <row r="95" spans="1:13" s="195" customFormat="1" hidden="1"/>
    <row r="96" spans="1:13" s="139" customFormat="1"/>
    <row r="101" spans="1:13">
      <c r="A101" s="22"/>
      <c r="F101" s="22"/>
      <c r="I101" s="24"/>
      <c r="K101" s="22"/>
      <c r="L101" s="22"/>
      <c r="M101" s="22"/>
    </row>
  </sheetData>
  <mergeCells count="44">
    <mergeCell ref="A85:C85"/>
    <mergeCell ref="A86:C86"/>
    <mergeCell ref="A87:C87"/>
    <mergeCell ref="A88:C88"/>
    <mergeCell ref="A89:C89"/>
    <mergeCell ref="A63:C63"/>
    <mergeCell ref="A84:C84"/>
    <mergeCell ref="A64:C64"/>
    <mergeCell ref="A66:C66"/>
    <mergeCell ref="A67:C67"/>
    <mergeCell ref="A78:C78"/>
    <mergeCell ref="A65:D65"/>
    <mergeCell ref="A79:C79"/>
    <mergeCell ref="A80:C80"/>
    <mergeCell ref="A81:C81"/>
    <mergeCell ref="A82:C82"/>
    <mergeCell ref="A83:C83"/>
    <mergeCell ref="E6:F6"/>
    <mergeCell ref="K6:L6"/>
    <mergeCell ref="A7:R7"/>
    <mergeCell ref="G8:H8"/>
    <mergeCell ref="L8:O8"/>
    <mergeCell ref="P8:Q8"/>
    <mergeCell ref="A1:C1"/>
    <mergeCell ref="A5:B5"/>
    <mergeCell ref="C5:D5"/>
    <mergeCell ref="C8:F8"/>
    <mergeCell ref="D78:E78"/>
    <mergeCell ref="D1:J1"/>
    <mergeCell ref="A3:C3"/>
    <mergeCell ref="D3:R3"/>
    <mergeCell ref="A4:D4"/>
    <mergeCell ref="E4:F4"/>
    <mergeCell ref="G4:I4"/>
    <mergeCell ref="J4:L4"/>
    <mergeCell ref="M4:N4"/>
    <mergeCell ref="E5:F5"/>
    <mergeCell ref="K5:L5"/>
    <mergeCell ref="C6:D6"/>
    <mergeCell ref="A90:C90"/>
    <mergeCell ref="A91:C91"/>
    <mergeCell ref="A92:C92"/>
    <mergeCell ref="A93:C93"/>
    <mergeCell ref="A94:C94"/>
  </mergeCells>
  <dataValidations count="1">
    <dataValidation type="list" allowBlank="1" showInputMessage="1" showErrorMessage="1" sqref="A4:C4" xr:uid="{00000000-0002-0000-0100-000000000000}">
      <formula1>A81:A91</formula1>
    </dataValidation>
  </dataValidations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Theo Martens</dc:creator>
  <cp:keywords/>
  <dc:description/>
  <cp:lastModifiedBy>X</cp:lastModifiedBy>
  <cp:revision/>
  <dcterms:created xsi:type="dcterms:W3CDTF">2008-03-12T14:50:49Z</dcterms:created>
  <dcterms:modified xsi:type="dcterms:W3CDTF">2020-04-02T14:45:36Z</dcterms:modified>
  <cp:category/>
  <cp:contentStatus/>
</cp:coreProperties>
</file>